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nagy\Documents\Brown_MBL\modeling_chapter\"/>
    </mc:Choice>
  </mc:AlternateContent>
  <bookViews>
    <workbookView xWindow="0" yWindow="0" windowWidth="19200" windowHeight="7350" activeTab="2"/>
  </bookViews>
  <sheets>
    <sheet name="calcs" sheetId="1" r:id="rId1"/>
    <sheet name="cumNfix20" sheetId="3" r:id="rId2"/>
    <sheet name="figures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2" l="1"/>
  <c r="H12" i="2"/>
  <c r="H11" i="2"/>
  <c r="H10" i="2"/>
  <c r="H9" i="2"/>
  <c r="H8" i="2"/>
  <c r="H7" i="2"/>
  <c r="H6" i="2"/>
  <c r="H5" i="2"/>
  <c r="H4" i="2"/>
  <c r="H3" i="2"/>
  <c r="H2" i="2"/>
  <c r="O20" i="1"/>
  <c r="O19" i="1"/>
  <c r="O18" i="1"/>
  <c r="O17" i="1"/>
  <c r="O16" i="1"/>
  <c r="O15" i="1"/>
  <c r="O14" i="1"/>
  <c r="O11" i="1"/>
  <c r="O10" i="1"/>
  <c r="O9" i="1"/>
  <c r="O8" i="1"/>
  <c r="O2" i="1"/>
  <c r="N20" i="1"/>
  <c r="N19" i="1"/>
  <c r="N18" i="1"/>
  <c r="N17" i="1"/>
  <c r="N16" i="1"/>
  <c r="N15" i="1"/>
  <c r="N14" i="1"/>
  <c r="N11" i="1"/>
  <c r="N10" i="1"/>
  <c r="N9" i="1"/>
  <c r="N8" i="1"/>
  <c r="N2" i="1"/>
  <c r="L23" i="3"/>
  <c r="K23" i="3"/>
  <c r="J23" i="3"/>
  <c r="I23" i="3"/>
  <c r="H23" i="3"/>
  <c r="G23" i="3"/>
  <c r="F23" i="3"/>
  <c r="E23" i="3"/>
  <c r="D23" i="3"/>
  <c r="C23" i="3"/>
  <c r="B23" i="3"/>
  <c r="A23" i="3"/>
  <c r="E20" i="1"/>
  <c r="E19" i="1"/>
  <c r="E18" i="1"/>
  <c r="E17" i="1"/>
  <c r="E16" i="1"/>
  <c r="E15" i="1"/>
  <c r="E14" i="1"/>
  <c r="E13" i="1"/>
  <c r="E12" i="1"/>
  <c r="E10" i="1"/>
  <c r="E9" i="1"/>
  <c r="E8" i="1"/>
  <c r="E6" i="1"/>
  <c r="E4" i="1"/>
  <c r="E2" i="1" l="1"/>
  <c r="E11" i="1"/>
  <c r="D20" i="1"/>
  <c r="C20" i="1"/>
  <c r="M11" i="2" l="1"/>
  <c r="M10" i="2"/>
  <c r="M9" i="2"/>
  <c r="M8" i="2"/>
  <c r="M7" i="2"/>
  <c r="M6" i="2"/>
  <c r="M5" i="2"/>
  <c r="M4" i="2"/>
  <c r="M3" i="2"/>
  <c r="M2" i="2"/>
  <c r="K11" i="2"/>
  <c r="K10" i="2"/>
  <c r="K9" i="2"/>
  <c r="K8" i="2"/>
  <c r="K7" i="2"/>
  <c r="K6" i="2"/>
  <c r="K5" i="2"/>
  <c r="K4" i="2"/>
  <c r="K3" i="2"/>
  <c r="K2" i="2"/>
  <c r="C6" i="1" l="1"/>
  <c r="D6" i="1"/>
  <c r="M3" i="1"/>
  <c r="L2" i="1"/>
  <c r="M2" i="1"/>
  <c r="L3" i="1"/>
  <c r="D13" i="1"/>
  <c r="F13" i="1" s="1"/>
  <c r="D12" i="1"/>
  <c r="F12" i="1" s="1"/>
  <c r="C13" i="1"/>
  <c r="C12" i="1"/>
  <c r="C11" i="1"/>
  <c r="J3" i="1" l="1"/>
  <c r="J2" i="1"/>
  <c r="F2" i="1" l="1"/>
  <c r="F3" i="1"/>
  <c r="F20" i="1"/>
  <c r="F19" i="1"/>
  <c r="F18" i="1"/>
  <c r="F14" i="1"/>
  <c r="F17" i="1"/>
  <c r="F16" i="1"/>
  <c r="F15" i="1"/>
  <c r="F8" i="1"/>
  <c r="F10" i="1"/>
  <c r="F9" i="1"/>
  <c r="F6" i="1"/>
  <c r="D11" i="1"/>
  <c r="F11" i="1" s="1"/>
</calcChain>
</file>

<file path=xl/sharedStrings.xml><?xml version="1.0" encoding="utf-8"?>
<sst xmlns="http://schemas.openxmlformats.org/spreadsheetml/2006/main" count="76" uniqueCount="47">
  <si>
    <t>simulation</t>
  </si>
  <si>
    <t>N eco</t>
  </si>
  <si>
    <t>P eco</t>
  </si>
  <si>
    <t>harvest</t>
  </si>
  <si>
    <t>Nsat</t>
  </si>
  <si>
    <t>Psat</t>
  </si>
  <si>
    <t>NPsat</t>
  </si>
  <si>
    <t>CO2</t>
  </si>
  <si>
    <t>CO2NPsat</t>
  </si>
  <si>
    <t>logging10</t>
  </si>
  <si>
    <t>blowdown</t>
  </si>
  <si>
    <t>BC100</t>
  </si>
  <si>
    <t>fire</t>
  </si>
  <si>
    <t>10xNfix</t>
  </si>
  <si>
    <t>30yr10x</t>
  </si>
  <si>
    <t>30yr100x</t>
  </si>
  <si>
    <t>Ndep</t>
  </si>
  <si>
    <t>PW</t>
  </si>
  <si>
    <t>annual</t>
  </si>
  <si>
    <t>100 yrs</t>
  </si>
  <si>
    <t>Necoadj</t>
  </si>
  <si>
    <t>Pecoadj</t>
  </si>
  <si>
    <t>70 yrs</t>
  </si>
  <si>
    <t>30 yrs</t>
  </si>
  <si>
    <t>Nsatx</t>
  </si>
  <si>
    <t>Nsaty</t>
  </si>
  <si>
    <t>Psatx</t>
  </si>
  <si>
    <t>Psaty</t>
  </si>
  <si>
    <t>foryN</t>
  </si>
  <si>
    <t>forxP</t>
  </si>
  <si>
    <t>forxN</t>
  </si>
  <si>
    <t>selective logging</t>
  </si>
  <si>
    <t>red30somi</t>
  </si>
  <si>
    <t>red80somi</t>
  </si>
  <si>
    <t>red80somi_Ponly</t>
  </si>
  <si>
    <t>red0somi</t>
  </si>
  <si>
    <t>redcwd</t>
  </si>
  <si>
    <t>whole tree</t>
  </si>
  <si>
    <t>0xNfix</t>
  </si>
  <si>
    <t>0Nfix</t>
  </si>
  <si>
    <t>sum(cumNfix)</t>
  </si>
  <si>
    <t>BC20</t>
  </si>
  <si>
    <t>Necoadj20</t>
  </si>
  <si>
    <t>sum(cumNfix20)</t>
  </si>
  <si>
    <t>ord</t>
  </si>
  <si>
    <t>bd</t>
  </si>
  <si>
    <t>sl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</si>
</sst>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/>
    <xf numFmtId="11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figures!$E$1</c:f>
              <c:strCache>
                <c:ptCount val="1"/>
                <c:pt idx="0">
                  <c:v>Necoadj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6.0882800608829122E-3"/>
                  <c:y val="-2.0253164556962026E-2"/>
                </c:manualLayout>
              </c:layout>
              <c:tx>
                <c:rich>
                  <a:bodyPr/>
                  <a:lstStyle/>
                  <a:p>
                    <a:fld id="{1F869FF4-B2C9-4F93-84E7-C75B04557AF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1"/>
              <c:layout>
                <c:manualLayout>
                  <c:x val="-2.1308980213089801E-2"/>
                  <c:y val="2.5316455696202507E-2"/>
                </c:manualLayout>
              </c:layout>
              <c:tx>
                <c:rich>
                  <a:bodyPr/>
                  <a:lstStyle/>
                  <a:p>
                    <a:fld id="{16B37762-9AA2-4BA4-9721-98685E06E8C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2"/>
              <c:layout>
                <c:manualLayout>
                  <c:x val="-6.0882800608828003E-3"/>
                  <c:y val="1.5189873417721518E-2"/>
                </c:manualLayout>
              </c:layout>
              <c:tx>
                <c:rich>
                  <a:bodyPr/>
                  <a:lstStyle/>
                  <a:p>
                    <a:fld id="{FB303D50-0810-4F3E-9CB3-E00669D8687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72135968-4EB6-447B-8574-36CD30061D9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4"/>
              <c:layout>
                <c:manualLayout>
                  <c:x val="-2.1308980213089801E-2"/>
                  <c:y val="-2.0253164556962071E-2"/>
                </c:manualLayout>
              </c:layout>
              <c:tx>
                <c:rich>
                  <a:bodyPr/>
                  <a:lstStyle/>
                  <a:p>
                    <a:fld id="{7968FDFF-37C5-4FFC-877B-3B7F64F0A35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ECCAA2C8-5945-4326-A1CD-34F1FE4DF94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54FF42D1-5CBE-42E3-8C5E-A0CF6FF74CB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7"/>
              <c:layout>
                <c:manualLayout>
                  <c:x val="-1.8264840182648512E-2"/>
                  <c:y val="3.0379746835442947E-2"/>
                </c:manualLayout>
              </c:layout>
              <c:tx>
                <c:rich>
                  <a:bodyPr/>
                  <a:lstStyle/>
                  <a:p>
                    <a:fld id="{F3E3CD5A-4785-4EA7-A53C-C3C7D58D1FF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CA3E0AE1-8D92-43B9-A531-2F426CCED15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9"/>
              <c:layout>
                <c:manualLayout>
                  <c:x val="-1.8264840182648401E-2"/>
                  <c:y val="1.5189873417721473E-2"/>
                </c:manualLayout>
              </c:layout>
              <c:tx>
                <c:rich>
                  <a:bodyPr/>
                  <a:lstStyle/>
                  <a:p>
                    <a:fld id="{CB3513FD-5C4C-40A7-89F3-3344828E293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88193F24-D40F-4F4C-BDA1-B8D063E924C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1"/>
              <c:layout>
                <c:manualLayout>
                  <c:x val="-9.1324200913242004E-3"/>
                  <c:y val="-2.5316455696202576E-2"/>
                </c:manualLayout>
              </c:layout>
              <c:tx>
                <c:rich>
                  <a:bodyPr/>
                  <a:lstStyle/>
                  <a:p>
                    <a:fld id="{E261B85E-05B1-4F5D-8F4E-426B4DFAEB6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DataLabelsRange val="1"/>
                <c15:showLeaderLines val="0"/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9965004374453195"/>
                  <c:y val="0.18538782019336192"/>
                </c:manualLayout>
              </c:layout>
              <c:numFmt formatCode="General" sourceLinked="0"/>
              <c:spPr>
                <a:noFill/>
                <a:ln>
                  <a:solidFill>
                    <a:schemeClr val="bg2">
                      <a:lumMod val="90000"/>
                    </a:schemeClr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figures!$E$2:$E$13</c:f>
              <c:numCache>
                <c:formatCode>General</c:formatCode>
                <c:ptCount val="12"/>
                <c:pt idx="0">
                  <c:v>1211.2496403951257</c:v>
                </c:pt>
                <c:pt idx="1">
                  <c:v>1114.1634204708475</c:v>
                </c:pt>
                <c:pt idx="2">
                  <c:v>1125.9183418812481</c:v>
                </c:pt>
                <c:pt idx="3">
                  <c:v>1135.7655593942898</c:v>
                </c:pt>
                <c:pt idx="4">
                  <c:v>1096.8065403069988</c:v>
                </c:pt>
                <c:pt idx="5">
                  <c:v>1135.6158611978226</c:v>
                </c:pt>
                <c:pt idx="6">
                  <c:v>1095.5848259316967</c:v>
                </c:pt>
                <c:pt idx="7">
                  <c:v>1198.4807093774982</c:v>
                </c:pt>
                <c:pt idx="8">
                  <c:v>1154.464749696999</c:v>
                </c:pt>
                <c:pt idx="9">
                  <c:v>1131.8310802369999</c:v>
                </c:pt>
                <c:pt idx="10">
                  <c:v>1580.4831804151258</c:v>
                </c:pt>
                <c:pt idx="11">
                  <c:v>895.55131319512577</c:v>
                </c:pt>
              </c:numCache>
            </c:numRef>
          </c:xVal>
          <c:yVal>
            <c:numRef>
              <c:f>figures!$B$2:$B$13</c:f>
              <c:numCache>
                <c:formatCode>General</c:formatCode>
                <c:ptCount val="12"/>
                <c:pt idx="0">
                  <c:v>19884.588</c:v>
                </c:pt>
                <c:pt idx="1">
                  <c:v>24628.577000000001</c:v>
                </c:pt>
                <c:pt idx="2">
                  <c:v>25140.004000000001</c:v>
                </c:pt>
                <c:pt idx="3">
                  <c:v>18533.042000000001</c:v>
                </c:pt>
                <c:pt idx="4">
                  <c:v>16059.245000000001</c:v>
                </c:pt>
                <c:pt idx="5">
                  <c:v>10119.846</c:v>
                </c:pt>
                <c:pt idx="6">
                  <c:v>7746.1588000000002</c:v>
                </c:pt>
                <c:pt idx="7">
                  <c:v>7726.6280999999999</c:v>
                </c:pt>
                <c:pt idx="8">
                  <c:v>11693.204</c:v>
                </c:pt>
                <c:pt idx="9">
                  <c:v>15702.741</c:v>
                </c:pt>
                <c:pt idx="10">
                  <c:v>19828.650000000001</c:v>
                </c:pt>
                <c:pt idx="11">
                  <c:v>14649.575000000001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figures!$A$2:$A$13</c15:f>
                <c15:dlblRangeCache>
                  <c:ptCount val="12"/>
                  <c:pt idx="0">
                    <c:v>harvest</c:v>
                  </c:pt>
                  <c:pt idx="1">
                    <c:v>sl</c:v>
                  </c:pt>
                  <c:pt idx="2">
                    <c:v>bd</c:v>
                  </c:pt>
                  <c:pt idx="3">
                    <c:v>fire</c:v>
                  </c:pt>
                  <c:pt idx="4">
                    <c:v>whole tree</c:v>
                  </c:pt>
                  <c:pt idx="5">
                    <c:v>red30somi</c:v>
                  </c:pt>
                  <c:pt idx="6">
                    <c:v>red80somi</c:v>
                  </c:pt>
                  <c:pt idx="7">
                    <c:v>red80somi_Ponly</c:v>
                  </c:pt>
                  <c:pt idx="8">
                    <c:v>red0somi</c:v>
                  </c:pt>
                  <c:pt idx="9">
                    <c:v>redcwd</c:v>
                  </c:pt>
                  <c:pt idx="10">
                    <c:v>10xNfix</c:v>
                  </c:pt>
                  <c:pt idx="11">
                    <c:v>0Nfix</c:v>
                  </c:pt>
                </c15:dlblRangeCache>
              </c15:datalabelsRange>
            </c:ext>
          </c:extLst>
        </c:ser>
        <c:ser>
          <c:idx val="1"/>
          <c:order val="1"/>
          <c:tx>
            <c:v>Nsat</c:v>
          </c:tx>
          <c:spPr>
            <a:ln w="1905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figures!$J$2:$J$11</c:f>
              <c:numCache>
                <c:formatCode>General</c:formatCode>
                <c:ptCount val="10"/>
                <c:pt idx="0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  <c:pt idx="5">
                  <c:v>2500</c:v>
                </c:pt>
                <c:pt idx="6">
                  <c:v>3000</c:v>
                </c:pt>
                <c:pt idx="7">
                  <c:v>3500</c:v>
                </c:pt>
                <c:pt idx="8">
                  <c:v>4000</c:v>
                </c:pt>
                <c:pt idx="9">
                  <c:v>4500</c:v>
                </c:pt>
              </c:numCache>
            </c:numRef>
          </c:xVal>
          <c:yVal>
            <c:numRef>
              <c:f>figures!$K$2:$K$11</c:f>
              <c:numCache>
                <c:formatCode>General</c:formatCode>
                <c:ptCount val="10"/>
                <c:pt idx="0">
                  <c:v>19685.64</c:v>
                </c:pt>
                <c:pt idx="1">
                  <c:v>19685.64</c:v>
                </c:pt>
                <c:pt idx="2">
                  <c:v>19685.64</c:v>
                </c:pt>
                <c:pt idx="3">
                  <c:v>19685.64</c:v>
                </c:pt>
                <c:pt idx="4">
                  <c:v>19685.64</c:v>
                </c:pt>
                <c:pt idx="5">
                  <c:v>19685.64</c:v>
                </c:pt>
                <c:pt idx="6">
                  <c:v>19685.64</c:v>
                </c:pt>
                <c:pt idx="7">
                  <c:v>19685.64</c:v>
                </c:pt>
                <c:pt idx="8">
                  <c:v>19685.64</c:v>
                </c:pt>
                <c:pt idx="9">
                  <c:v>19685.64</c:v>
                </c:pt>
              </c:numCache>
            </c:numRef>
          </c:yVal>
          <c:smooth val="0"/>
        </c:ser>
        <c:ser>
          <c:idx val="2"/>
          <c:order val="2"/>
          <c:tx>
            <c:v>mature</c:v>
          </c:tx>
          <c:spPr>
            <a:ln w="19050" cap="rnd">
              <a:solidFill>
                <a:schemeClr val="bg1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figures!$N$2:$N$11</c:f>
              <c:numCache>
                <c:formatCode>General</c:formatCode>
                <c:ptCount val="10"/>
                <c:pt idx="0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  <c:pt idx="5">
                  <c:v>2500</c:v>
                </c:pt>
                <c:pt idx="6">
                  <c:v>3000</c:v>
                </c:pt>
                <c:pt idx="7">
                  <c:v>3500</c:v>
                </c:pt>
                <c:pt idx="8">
                  <c:v>4000</c:v>
                </c:pt>
                <c:pt idx="9">
                  <c:v>4500</c:v>
                </c:pt>
              </c:numCache>
            </c:numRef>
          </c:xVal>
          <c:yVal>
            <c:numRef>
              <c:f>figures!$P$2:$P$11</c:f>
              <c:numCache>
                <c:formatCode>General</c:formatCode>
                <c:ptCount val="10"/>
                <c:pt idx="0">
                  <c:v>25300</c:v>
                </c:pt>
                <c:pt idx="1">
                  <c:v>25300</c:v>
                </c:pt>
                <c:pt idx="2">
                  <c:v>25300</c:v>
                </c:pt>
                <c:pt idx="3">
                  <c:v>25300</c:v>
                </c:pt>
                <c:pt idx="4">
                  <c:v>25300</c:v>
                </c:pt>
                <c:pt idx="5">
                  <c:v>25300</c:v>
                </c:pt>
                <c:pt idx="6">
                  <c:v>25300</c:v>
                </c:pt>
                <c:pt idx="7">
                  <c:v>25300</c:v>
                </c:pt>
                <c:pt idx="8">
                  <c:v>25300</c:v>
                </c:pt>
                <c:pt idx="9">
                  <c:v>25300</c:v>
                </c:pt>
              </c:numCache>
            </c:numRef>
          </c:yVal>
          <c:smooth val="0"/>
        </c:ser>
        <c:dLbls>
          <c:dLblPos val="r"/>
          <c:showLegendKey val="0"/>
          <c:showVal val="1"/>
          <c:showCatName val="0"/>
          <c:showSerName val="0"/>
          <c:showPercent val="0"/>
          <c:showBubbleSize val="0"/>
        </c:dLbls>
        <c:axId val="411412944"/>
        <c:axId val="411411376"/>
      </c:scatterChart>
      <c:valAx>
        <c:axId val="411412944"/>
        <c:scaling>
          <c:orientation val="minMax"/>
          <c:max val="1250"/>
          <c:min val="8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initial and added</a:t>
                </a:r>
                <a:r>
                  <a:rPr lang="en-US" baseline="0"/>
                  <a:t> </a:t>
                </a:r>
                <a:r>
                  <a:rPr lang="en-US"/>
                  <a:t>N (gN m</a:t>
                </a:r>
                <a:r>
                  <a:rPr lang="en-US" baseline="30000"/>
                  <a:t>-2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411376"/>
        <c:crosses val="autoZero"/>
        <c:crossBetween val="midCat"/>
        <c:majorUnit val="100"/>
      </c:valAx>
      <c:valAx>
        <c:axId val="4114113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Biomass C at year 100 (gC m</a:t>
                </a:r>
                <a:r>
                  <a:rPr lang="en-US" baseline="30000"/>
                  <a:t>-2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412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figures!$F$1</c:f>
              <c:strCache>
                <c:ptCount val="1"/>
                <c:pt idx="0">
                  <c:v>Pecoadj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0.1176923076923078"/>
                  <c:y val="-2.7394865115544769E-2"/>
                </c:manualLayout>
              </c:layout>
              <c:tx>
                <c:rich>
                  <a:bodyPr/>
                  <a:lstStyle/>
                  <a:p>
                    <a:fld id="{7BD0658F-B53B-4987-BE8A-191A4E11858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1"/>
              <c:layout>
                <c:manualLayout>
                  <c:x val="-9.2649666868564504E-2"/>
                  <c:y val="4.8122274189410308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9710AF7B-B380-400D-B0DF-9CDB4A19B266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376935190793457"/>
                      <c:h val="6.4877942888717843E-2"/>
                    </c:manualLayout>
                  </c15:layout>
                  <c15:dlblFieldTable/>
                  <c15:showDataLabelsRange val="1"/>
                </c:ext>
              </c:extLst>
            </c:dLbl>
            <c:dLbl>
              <c:idx val="2"/>
              <c:layout>
                <c:manualLayout>
                  <c:x val="1.5383403997577226E-3"/>
                  <c:y val="1.6477611351212677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148A30EF-4E58-48F5-B281-434B5A051274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0646153846153841E-2"/>
                      <c:h val="0.10518816726856509"/>
                    </c:manualLayout>
                  </c15:layout>
                  <c15:dlblFieldTable/>
                  <c15:showDataLabelsRange val="1"/>
                </c:ext>
              </c:extLst>
            </c:dLbl>
            <c:dLbl>
              <c:idx val="3"/>
              <c:layout>
                <c:manualLayout>
                  <c:x val="-1.0128164748637189E-2"/>
                  <c:y val="8.2461792932338202E-3"/>
                </c:manualLayout>
              </c:layout>
              <c:tx>
                <c:rich>
                  <a:bodyPr/>
                  <a:lstStyle/>
                  <a:p>
                    <a:fld id="{60B82A82-500B-4FA7-93E6-6C6A97BD3BF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4"/>
              <c:layout>
                <c:manualLayout>
                  <c:x val="-5.512780133252574E-3"/>
                  <c:y val="2.5915181654924714E-3"/>
                </c:manualLayout>
              </c:layout>
              <c:tx>
                <c:rich>
                  <a:bodyPr/>
                  <a:lstStyle/>
                  <a:p>
                    <a:fld id="{FC2A6B47-3CDA-4A68-89D2-3B260041170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5"/>
              <c:layout>
                <c:manualLayout>
                  <c:x val="-7.8204724409448815E-3"/>
                  <c:y val="6.909147297506849E-3"/>
                </c:manualLayout>
              </c:layout>
              <c:tx>
                <c:rich>
                  <a:bodyPr/>
                  <a:lstStyle/>
                  <a:p>
                    <a:fld id="{5D91AC28-5C6A-430D-B07F-99219AB92B4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35D26990-1C78-4499-90A3-DF9288BCC08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7"/>
              <c:layout>
                <c:manualLayout>
                  <c:x val="-1.0769351907934585E-2"/>
                  <c:y val="3.5010940919037122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B93B38B8-BAE3-4446-835B-E5AA62E4960D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567704421562685"/>
                      <c:h val="7.4266958424507659E-2"/>
                    </c:manualLayout>
                  </c15:layout>
                  <c15:dlblFieldTable/>
                  <c15:showDataLabelsRange val="1"/>
                </c:ext>
              </c:extLst>
            </c:dLbl>
            <c:dLbl>
              <c:idx val="8"/>
              <c:layout>
                <c:manualLayout>
                  <c:x val="-3.0769230769230769E-3"/>
                  <c:y val="1.9083140923174078E-3"/>
                </c:manualLayout>
              </c:layout>
              <c:tx>
                <c:rich>
                  <a:bodyPr/>
                  <a:lstStyle/>
                  <a:p>
                    <a:fld id="{5CDC8433-0DD2-417A-BEAE-CE48FC917B4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9"/>
              <c:layout>
                <c:manualLayout>
                  <c:x val="-0.1261538461538462"/>
                  <c:y val="7.1280563613758808E-4"/>
                </c:manualLayout>
              </c:layout>
              <c:tx>
                <c:rich>
                  <a:bodyPr/>
                  <a:lstStyle/>
                  <a:p>
                    <a:fld id="{79DC805E-285E-4F3B-990B-114238F63F3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10"/>
              <c:layout>
                <c:manualLayout>
                  <c:x val="-3.0769230769230882E-2"/>
                  <c:y val="-4.5112781954887216E-2"/>
                </c:manualLayout>
              </c:layout>
              <c:tx>
                <c:rich>
                  <a:bodyPr/>
                  <a:lstStyle/>
                  <a:p>
                    <a:fld id="{F2F185DD-048F-4E12-BCEC-438AE74D205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11"/>
              <c:layout>
                <c:manualLayout>
                  <c:x val="-1.2307692307692308E-2"/>
                  <c:y val="2.0050125313283162E-2"/>
                </c:manualLayout>
              </c:layout>
              <c:tx>
                <c:rich>
                  <a:bodyPr/>
                  <a:lstStyle/>
                  <a:p>
                    <a:fld id="{FA36387E-63DA-47B0-8B9C-203DB2DB537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0"/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0233797698364629E-2"/>
                  <c:y val="0.38072030469875479"/>
                </c:manualLayout>
              </c:layout>
              <c:numFmt formatCode="General" sourceLinked="0"/>
              <c:spPr>
                <a:noFill/>
                <a:ln>
                  <a:solidFill>
                    <a:schemeClr val="bg2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figures!$F$2:$F$13</c:f>
              <c:numCache>
                <c:formatCode>General</c:formatCode>
                <c:ptCount val="12"/>
                <c:pt idx="0">
                  <c:v>45.279402129121067</c:v>
                </c:pt>
                <c:pt idx="1">
                  <c:v>52.416469355286843</c:v>
                </c:pt>
                <c:pt idx="2">
                  <c:v>53.605980559647811</c:v>
                </c:pt>
                <c:pt idx="3">
                  <c:v>46.095984782130778</c:v>
                </c:pt>
                <c:pt idx="4">
                  <c:v>40.901532889999885</c:v>
                </c:pt>
                <c:pt idx="5">
                  <c:v>32.632429806118161</c:v>
                </c:pt>
                <c:pt idx="6">
                  <c:v>28.727172910425409</c:v>
                </c:pt>
                <c:pt idx="7">
                  <c:v>28.727172910425409</c:v>
                </c:pt>
                <c:pt idx="8">
                  <c:v>34.975583943999901</c:v>
                </c:pt>
                <c:pt idx="9">
                  <c:v>40.2274310829999</c:v>
                </c:pt>
                <c:pt idx="10">
                  <c:v>45.279402129121067</c:v>
                </c:pt>
                <c:pt idx="11">
                  <c:v>45.279402129121067</c:v>
                </c:pt>
              </c:numCache>
            </c:numRef>
          </c:xVal>
          <c:yVal>
            <c:numRef>
              <c:f>figures!$B$2:$B$13</c:f>
              <c:numCache>
                <c:formatCode>General</c:formatCode>
                <c:ptCount val="12"/>
                <c:pt idx="0">
                  <c:v>19884.588</c:v>
                </c:pt>
                <c:pt idx="1">
                  <c:v>24628.577000000001</c:v>
                </c:pt>
                <c:pt idx="2">
                  <c:v>25140.004000000001</c:v>
                </c:pt>
                <c:pt idx="3">
                  <c:v>18533.042000000001</c:v>
                </c:pt>
                <c:pt idx="4">
                  <c:v>16059.245000000001</c:v>
                </c:pt>
                <c:pt idx="5">
                  <c:v>10119.846</c:v>
                </c:pt>
                <c:pt idx="6">
                  <c:v>7746.1588000000002</c:v>
                </c:pt>
                <c:pt idx="7">
                  <c:v>7726.6280999999999</c:v>
                </c:pt>
                <c:pt idx="8">
                  <c:v>11693.204</c:v>
                </c:pt>
                <c:pt idx="9">
                  <c:v>15702.741</c:v>
                </c:pt>
                <c:pt idx="10">
                  <c:v>19828.650000000001</c:v>
                </c:pt>
                <c:pt idx="11">
                  <c:v>14649.575000000001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figures!$A$2:$A$13</c15:f>
                <c15:dlblRangeCache>
                  <c:ptCount val="12"/>
                  <c:pt idx="0">
                    <c:v>harvest</c:v>
                  </c:pt>
                  <c:pt idx="1">
                    <c:v>sl</c:v>
                  </c:pt>
                  <c:pt idx="2">
                    <c:v>bd</c:v>
                  </c:pt>
                  <c:pt idx="3">
                    <c:v>fire</c:v>
                  </c:pt>
                  <c:pt idx="4">
                    <c:v>whole tree</c:v>
                  </c:pt>
                  <c:pt idx="5">
                    <c:v>red30somi</c:v>
                  </c:pt>
                  <c:pt idx="6">
                    <c:v>red80somi</c:v>
                  </c:pt>
                  <c:pt idx="7">
                    <c:v>red80somi_Ponly</c:v>
                  </c:pt>
                  <c:pt idx="8">
                    <c:v>red0somi</c:v>
                  </c:pt>
                  <c:pt idx="9">
                    <c:v>redcwd</c:v>
                  </c:pt>
                  <c:pt idx="10">
                    <c:v>10xNfix</c:v>
                  </c:pt>
                  <c:pt idx="11">
                    <c:v>0Nfix</c:v>
                  </c:pt>
                </c15:dlblRangeCache>
              </c15:datalabelsRange>
            </c:ext>
          </c:extLst>
        </c:ser>
        <c:ser>
          <c:idx val="1"/>
          <c:order val="1"/>
          <c:tx>
            <c:v>Psat</c:v>
          </c:tx>
          <c:spPr>
            <a:ln w="1905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figures!$L$2:$L$9</c:f>
              <c:numCache>
                <c:formatCode>General</c:formatCode>
                <c:ptCount val="8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</c:numCache>
            </c:numRef>
          </c:xVal>
          <c:yVal>
            <c:numRef>
              <c:f>figures!$M$2:$M$9</c:f>
              <c:numCache>
                <c:formatCode>General</c:formatCode>
                <c:ptCount val="8"/>
                <c:pt idx="0">
                  <c:v>26389.603999999999</c:v>
                </c:pt>
                <c:pt idx="1">
                  <c:v>26389.603999999999</c:v>
                </c:pt>
                <c:pt idx="2">
                  <c:v>26389.603999999999</c:v>
                </c:pt>
                <c:pt idx="3">
                  <c:v>26389.603999999999</c:v>
                </c:pt>
                <c:pt idx="4">
                  <c:v>26389.603999999999</c:v>
                </c:pt>
                <c:pt idx="5">
                  <c:v>26389.603999999999</c:v>
                </c:pt>
                <c:pt idx="6">
                  <c:v>26389.603999999999</c:v>
                </c:pt>
                <c:pt idx="7">
                  <c:v>26389.603999999999</c:v>
                </c:pt>
              </c:numCache>
            </c:numRef>
          </c:yVal>
          <c:smooth val="0"/>
        </c:ser>
        <c:ser>
          <c:idx val="2"/>
          <c:order val="2"/>
          <c:tx>
            <c:v>mature</c:v>
          </c:tx>
          <c:spPr>
            <a:ln w="19050" cap="rnd">
              <a:solidFill>
                <a:schemeClr val="bg1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figures!$O$2:$O$11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</c:numCache>
            </c:numRef>
          </c:xVal>
          <c:yVal>
            <c:numRef>
              <c:f>figures!$P$2:$P$11</c:f>
              <c:numCache>
                <c:formatCode>General</c:formatCode>
                <c:ptCount val="10"/>
                <c:pt idx="0">
                  <c:v>25300</c:v>
                </c:pt>
                <c:pt idx="1">
                  <c:v>25300</c:v>
                </c:pt>
                <c:pt idx="2">
                  <c:v>25300</c:v>
                </c:pt>
                <c:pt idx="3">
                  <c:v>25300</c:v>
                </c:pt>
                <c:pt idx="4">
                  <c:v>25300</c:v>
                </c:pt>
                <c:pt idx="5">
                  <c:v>25300</c:v>
                </c:pt>
                <c:pt idx="6">
                  <c:v>25300</c:v>
                </c:pt>
                <c:pt idx="7">
                  <c:v>25300</c:v>
                </c:pt>
                <c:pt idx="8">
                  <c:v>25300</c:v>
                </c:pt>
                <c:pt idx="9">
                  <c:v>25300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411411768"/>
        <c:axId val="222822056"/>
      </c:scatterChart>
      <c:valAx>
        <c:axId val="411411768"/>
        <c:scaling>
          <c:orientation val="minMax"/>
          <c:max val="55"/>
          <c:min val="2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initial and added P (gP m</a:t>
                </a:r>
                <a:r>
                  <a:rPr lang="en-US" baseline="30000"/>
                  <a:t>-2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822056"/>
        <c:crosses val="autoZero"/>
        <c:crossBetween val="midCat"/>
      </c:valAx>
      <c:valAx>
        <c:axId val="222822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Biomass C at year 100 (gC m</a:t>
                </a:r>
                <a:r>
                  <a:rPr lang="en-US" baseline="30000"/>
                  <a:t>-2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411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figures!$G$1</c:f>
              <c:strCache>
                <c:ptCount val="1"/>
                <c:pt idx="0">
                  <c:v>BC20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9825162014931312E-2"/>
                  <c:y val="-3.7037037037036993E-2"/>
                </c:manualLayout>
              </c:layout>
              <c:tx>
                <c:rich>
                  <a:bodyPr/>
                  <a:lstStyle/>
                  <a:p>
                    <a:fld id="{6BB820D1-C427-47E1-A841-3BBAE8BF288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1"/>
              <c:layout>
                <c:manualLayout>
                  <c:x val="-6.1022120518688027E-3"/>
                  <c:y val="9.2592592592592379E-3"/>
                </c:manualLayout>
              </c:layout>
              <c:tx>
                <c:rich>
                  <a:bodyPr rot="0" spcFirstLastPara="1" vertOverflow="ellipsis" vert="horz" wrap="non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5FCA047A-2B37-43BE-977D-903C8FE0E539}" type="CELLRANGE">
                      <a:rPr lang="en-US"/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/>
                  <c15:dlblFieldTable/>
                  <c15:showDataLabelsRange val="1"/>
                </c:ext>
              </c:extLst>
            </c:dLbl>
            <c:dLbl>
              <c:idx val="2"/>
              <c:layout>
                <c:manualLayout>
                  <c:x val="-6.1022120518689146E-3"/>
                  <c:y val="9.2592592592591737E-3"/>
                </c:manualLayout>
              </c:layout>
              <c:tx>
                <c:rich>
                  <a:bodyPr/>
                  <a:lstStyle/>
                  <a:p>
                    <a:fld id="{E1478CB0-27F5-42B6-B99C-9EB50A2BEF7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3"/>
              <c:layout>
                <c:manualLayout>
                  <c:x val="-1.5255530129672118E-2"/>
                  <c:y val="1.3888888888888805E-2"/>
                </c:manualLayout>
              </c:layout>
              <c:tx>
                <c:rich>
                  <a:bodyPr/>
                  <a:lstStyle/>
                  <a:p>
                    <a:fld id="{C75002A4-70A9-44BE-B2BF-243C5755FB9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4"/>
              <c:layout>
                <c:manualLayout>
                  <c:x val="-1.3883973885415353E-2"/>
                  <c:y val="-4.6296296296296294E-3"/>
                </c:manualLayout>
              </c:layout>
              <c:tx>
                <c:rich>
                  <a:bodyPr/>
                  <a:lstStyle/>
                  <a:p>
                    <a:fld id="{38529244-FA6D-4D6A-A4F3-7A822A23A56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5"/>
              <c:layout>
                <c:manualLayout>
                  <c:x val="-2.1357742181540865E-2"/>
                  <c:y val="1.8518518518518517E-2"/>
                </c:manualLayout>
              </c:layout>
              <c:tx>
                <c:rich>
                  <a:bodyPr/>
                  <a:lstStyle/>
                  <a:p>
                    <a:fld id="{469FED10-DFFE-425B-AD23-FC83CC755C5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6"/>
              <c:layout>
                <c:manualLayout>
                  <c:x val="-2.1357742181540809E-2"/>
                  <c:y val="1.3888888888888888E-2"/>
                </c:manualLayout>
              </c:layout>
              <c:tx>
                <c:rich>
                  <a:bodyPr/>
                  <a:lstStyle/>
                  <a:p>
                    <a:fld id="{DC8FA71C-EE9D-4BF5-B129-E2AC5440D64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7"/>
              <c:layout>
                <c:manualLayout>
                  <c:x val="-2.1357742181540809E-2"/>
                  <c:y val="1.3888888888888805E-2"/>
                </c:manualLayout>
              </c:layout>
              <c:tx>
                <c:rich>
                  <a:bodyPr rot="0" spcFirstLastPara="1" vertOverflow="ellipsis" vert="horz" wrap="non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C126910B-05C7-4F04-9545-A289A6D6CDD2}" type="CELLRANGE">
                      <a:rPr lang="en-US"/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/>
                  <c15:dlblFieldTable/>
                  <c15:showDataLabelsRange val="1"/>
                </c:ext>
              </c:extLst>
            </c:dLbl>
            <c:dLbl>
              <c:idx val="8"/>
              <c:layout>
                <c:manualLayout>
                  <c:x val="-1.5255530129672118E-2"/>
                  <c:y val="1.8518518518518434E-2"/>
                </c:manualLayout>
              </c:layout>
              <c:tx>
                <c:rich>
                  <a:bodyPr/>
                  <a:lstStyle/>
                  <a:p>
                    <a:fld id="{F1039A5D-CD71-42A8-A188-A4211EE2882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9"/>
              <c:layout>
                <c:manualLayout>
                  <c:x val="-0.10983981693363851"/>
                  <c:y val="-2.7777777777777821E-2"/>
                </c:manualLayout>
              </c:layout>
              <c:tx>
                <c:rich>
                  <a:bodyPr/>
                  <a:lstStyle/>
                  <a:p>
                    <a:fld id="{043B5948-49B5-4016-A4D3-D5D619454A7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10"/>
              <c:layout>
                <c:manualLayout>
                  <c:x val="-0.12204424103737616"/>
                  <c:y val="4.6296296296295869E-3"/>
                </c:manualLayout>
              </c:layout>
              <c:tx>
                <c:rich>
                  <a:bodyPr/>
                  <a:lstStyle/>
                  <a:p>
                    <a:fld id="{C819040D-AA2E-4CB0-87B3-11E7B19DE14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11"/>
              <c:layout>
                <c:manualLayout>
                  <c:x val="-9.5164717682600999E-2"/>
                  <c:y val="-4.6296296296296294E-3"/>
                </c:manualLayout>
              </c:layout>
              <c:tx>
                <c:rich>
                  <a:bodyPr/>
                  <a:lstStyle/>
                  <a:p>
                    <a:fld id="{C9CFD499-D04F-4787-9D9E-D3D86375168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0"/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5102085923470094"/>
                  <c:y val="0.13290135608048995"/>
                </c:manualLayout>
              </c:layout>
              <c:numFmt formatCode="General" sourceLinked="0"/>
              <c:spPr>
                <a:noFill/>
                <a:ln>
                  <a:solidFill>
                    <a:schemeClr val="bg2">
                      <a:lumMod val="90000"/>
                    </a:schemeClr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figures!$H$2:$H$13</c:f>
              <c:numCache>
                <c:formatCode>General</c:formatCode>
                <c:ptCount val="12"/>
                <c:pt idx="0">
                  <c:v>933.55249839512578</c:v>
                </c:pt>
                <c:pt idx="1">
                  <c:v>978.86244877084755</c:v>
                </c:pt>
                <c:pt idx="2">
                  <c:v>1043.1409340664682</c:v>
                </c:pt>
                <c:pt idx="3">
                  <c:v>953.29674139428971</c:v>
                </c:pt>
                <c:pt idx="4">
                  <c:v>896.54850380699907</c:v>
                </c:pt>
                <c:pt idx="5">
                  <c:v>852.0453944978226</c:v>
                </c:pt>
                <c:pt idx="6">
                  <c:v>788.51461673169695</c:v>
                </c:pt>
                <c:pt idx="7">
                  <c:v>888.69327747749821</c:v>
                </c:pt>
                <c:pt idx="8">
                  <c:v>890.42357529699905</c:v>
                </c:pt>
                <c:pt idx="9">
                  <c:v>914.99756533699997</c:v>
                </c:pt>
                <c:pt idx="10">
                  <c:v>1000.9451598151257</c:v>
                </c:pt>
                <c:pt idx="11">
                  <c:v>895.55131319512577</c:v>
                </c:pt>
              </c:numCache>
            </c:numRef>
          </c:xVal>
          <c:yVal>
            <c:numRef>
              <c:f>figures!$G$2:$G$13</c:f>
              <c:numCache>
                <c:formatCode>General</c:formatCode>
                <c:ptCount val="12"/>
                <c:pt idx="0">
                  <c:v>15064.880999999999</c:v>
                </c:pt>
                <c:pt idx="1">
                  <c:v>24196.373</c:v>
                </c:pt>
                <c:pt idx="2">
                  <c:v>13941.903</c:v>
                </c:pt>
                <c:pt idx="3">
                  <c:v>12317.828</c:v>
                </c:pt>
                <c:pt idx="4">
                  <c:v>13116.223</c:v>
                </c:pt>
                <c:pt idx="5">
                  <c:v>9658.8886999999995</c:v>
                </c:pt>
                <c:pt idx="6">
                  <c:v>5667.9638999999997</c:v>
                </c:pt>
                <c:pt idx="7">
                  <c:v>5315.3489</c:v>
                </c:pt>
                <c:pt idx="8">
                  <c:v>11370.526</c:v>
                </c:pt>
                <c:pt idx="9">
                  <c:v>14327.021000000001</c:v>
                </c:pt>
                <c:pt idx="10">
                  <c:v>18734.197</c:v>
                </c:pt>
                <c:pt idx="11">
                  <c:v>13077.805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figures!$A$2:$A$13</c15:f>
                <c15:dlblRangeCache>
                  <c:ptCount val="12"/>
                  <c:pt idx="0">
                    <c:v>harvest</c:v>
                  </c:pt>
                  <c:pt idx="1">
                    <c:v>sl</c:v>
                  </c:pt>
                  <c:pt idx="2">
                    <c:v>bd</c:v>
                  </c:pt>
                  <c:pt idx="3">
                    <c:v>fire</c:v>
                  </c:pt>
                  <c:pt idx="4">
                    <c:v>whole tree</c:v>
                  </c:pt>
                  <c:pt idx="5">
                    <c:v>red30somi</c:v>
                  </c:pt>
                  <c:pt idx="6">
                    <c:v>red80somi</c:v>
                  </c:pt>
                  <c:pt idx="7">
                    <c:v>red80somi_Ponly</c:v>
                  </c:pt>
                  <c:pt idx="8">
                    <c:v>red0somi</c:v>
                  </c:pt>
                  <c:pt idx="9">
                    <c:v>redcwd</c:v>
                  </c:pt>
                  <c:pt idx="10">
                    <c:v>10xNfix</c:v>
                  </c:pt>
                  <c:pt idx="11">
                    <c:v>0Nfix</c:v>
                  </c:pt>
                </c15:dlblRangeCache>
              </c15:datalabelsRange>
            </c:ext>
          </c:extLst>
        </c:ser>
        <c:ser>
          <c:idx val="1"/>
          <c:order val="1"/>
          <c:tx>
            <c:v>Nsat</c:v>
          </c:tx>
          <c:spPr>
            <a:ln w="254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figures!$J$2:$J$6</c:f>
              <c:numCache>
                <c:formatCode>General</c:formatCode>
                <c:ptCount val="5"/>
                <c:pt idx="0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</c:numCache>
            </c:numRef>
          </c:xVal>
          <c:yVal>
            <c:numRef>
              <c:f>figures!$K$2:$K$6</c:f>
              <c:numCache>
                <c:formatCode>General</c:formatCode>
                <c:ptCount val="5"/>
                <c:pt idx="0">
                  <c:v>19685.64</c:v>
                </c:pt>
                <c:pt idx="1">
                  <c:v>19685.64</c:v>
                </c:pt>
                <c:pt idx="2">
                  <c:v>19685.64</c:v>
                </c:pt>
                <c:pt idx="3">
                  <c:v>19685.64</c:v>
                </c:pt>
                <c:pt idx="4">
                  <c:v>19685.64</c:v>
                </c:pt>
              </c:numCache>
            </c:numRef>
          </c:yVal>
          <c:smooth val="0"/>
        </c:ser>
        <c:ser>
          <c:idx val="2"/>
          <c:order val="2"/>
          <c:tx>
            <c:v>mature</c:v>
          </c:tx>
          <c:spPr>
            <a:ln w="25400" cap="rnd">
              <a:solidFill>
                <a:schemeClr val="bg2">
                  <a:lumMod val="9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figures!$N$2:$N$6</c:f>
              <c:numCache>
                <c:formatCode>General</c:formatCode>
                <c:ptCount val="5"/>
                <c:pt idx="0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</c:numCache>
            </c:numRef>
          </c:xVal>
          <c:yVal>
            <c:numRef>
              <c:f>figures!$P$2:$P$6</c:f>
              <c:numCache>
                <c:formatCode>General</c:formatCode>
                <c:ptCount val="5"/>
                <c:pt idx="0">
                  <c:v>25300</c:v>
                </c:pt>
                <c:pt idx="1">
                  <c:v>25300</c:v>
                </c:pt>
                <c:pt idx="2">
                  <c:v>25300</c:v>
                </c:pt>
                <c:pt idx="3">
                  <c:v>25300</c:v>
                </c:pt>
                <c:pt idx="4">
                  <c:v>25300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310184"/>
        <c:axId val="412305480"/>
      </c:scatterChart>
      <c:valAx>
        <c:axId val="412310184"/>
        <c:scaling>
          <c:orientation val="minMax"/>
          <c:max val="1100"/>
          <c:min val="7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initial and added N (gN m</a:t>
                </a:r>
                <a:r>
                  <a:rPr lang="en-US" baseline="30000"/>
                  <a:t>-2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305480"/>
        <c:crosses val="autoZero"/>
        <c:crossBetween val="midCat"/>
        <c:majorUnit val="100"/>
      </c:valAx>
      <c:valAx>
        <c:axId val="4123054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Biomass C at year 20 (gC m</a:t>
                </a:r>
                <a:r>
                  <a:rPr lang="en-US" baseline="30000"/>
                  <a:t>-2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310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374650</xdr:colOff>
      <xdr:row>13</xdr:row>
      <xdr:rowOff>158750</xdr:rowOff>
    </xdr:from>
    <xdr:to>
      <xdr:col>10</xdr:col>
      <xdr:colOff>279400</xdr:colOff>
      <xdr:row>27</xdr:row>
      <xdr:rowOff>88900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539750</xdr:colOff>
      <xdr:row>13</xdr:row>
      <xdr:rowOff>158750</xdr:rowOff>
    </xdr:from>
    <xdr:to>
      <xdr:col>19</xdr:col>
      <xdr:colOff>400050</xdr:colOff>
      <xdr:row>27</xdr:row>
      <xdr:rowOff>114300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428625</xdr:colOff>
      <xdr:row>28</xdr:row>
      <xdr:rowOff>114300</xdr:rowOff>
    </xdr:from>
    <xdr:to>
      <xdr:col>10</xdr:col>
      <xdr:colOff>323850</xdr:colOff>
      <xdr:row>43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workbookViewId="0">
      <pane xSplit="1" topLeftCell="C1" activePane="topRight" state="frozen"/>
      <selection pane="topRight" activeCell="O21" sqref="O21"/>
    </sheetView>
  </sheetViews>
  <sheetFormatPr defaultRowHeight="14.5" x14ac:dyDescent="0.35"/>
  <cols>
    <col min="1" max="4" width="8.7265625" style="1"/>
  </cols>
  <sheetData>
    <row r="1" spans="1:15" x14ac:dyDescent="0.35">
      <c r="A1" s="1" t="s">
        <v>0</v>
      </c>
      <c r="B1" s="1" t="s">
        <v>11</v>
      </c>
      <c r="C1" s="1" t="s">
        <v>1</v>
      </c>
      <c r="D1" s="1" t="s">
        <v>2</v>
      </c>
      <c r="E1" t="s">
        <v>20</v>
      </c>
      <c r="F1" t="s">
        <v>21</v>
      </c>
      <c r="G1" t="s">
        <v>40</v>
      </c>
      <c r="I1" s="1"/>
      <c r="J1" s="1"/>
      <c r="K1" s="1"/>
      <c r="L1" s="1"/>
      <c r="N1" t="s">
        <v>43</v>
      </c>
      <c r="O1" t="s">
        <v>42</v>
      </c>
    </row>
    <row r="2" spans="1:15" x14ac:dyDescent="0.35">
      <c r="A2" s="1" t="s">
        <v>3</v>
      </c>
      <c r="B2" s="1">
        <v>19884.588</v>
      </c>
      <c r="C2" s="1">
        <v>875.55131319512577</v>
      </c>
      <c r="D2" s="1">
        <v>45.04940212912107</v>
      </c>
      <c r="E2">
        <f>C2+G2+J2</f>
        <v>1211.2496403951257</v>
      </c>
      <c r="F2">
        <f>D2+J3</f>
        <v>45.279402129121067</v>
      </c>
      <c r="G2">
        <v>315.69832719999982</v>
      </c>
      <c r="I2" t="s">
        <v>16</v>
      </c>
      <c r="J2">
        <f>K2*100</f>
        <v>20</v>
      </c>
      <c r="K2">
        <v>0.2</v>
      </c>
      <c r="L2">
        <f>K2*70</f>
        <v>14</v>
      </c>
      <c r="M2">
        <f>K2*30</f>
        <v>6</v>
      </c>
      <c r="N2">
        <f>cumNfix20!A23</f>
        <v>38.001185200000009</v>
      </c>
      <c r="O2">
        <f>C2+N2+J2</f>
        <v>933.55249839512578</v>
      </c>
    </row>
    <row r="3" spans="1:15" x14ac:dyDescent="0.35">
      <c r="A3" s="1" t="s">
        <v>4</v>
      </c>
      <c r="B3" s="1">
        <v>19685.64</v>
      </c>
      <c r="C3" s="2">
        <v>1000000</v>
      </c>
      <c r="D3" s="1">
        <v>45.04940212912107</v>
      </c>
      <c r="F3">
        <f>D3+J3</f>
        <v>45.279402129121067</v>
      </c>
      <c r="I3" t="s">
        <v>17</v>
      </c>
      <c r="J3">
        <f>K3*100</f>
        <v>0.22999999999999998</v>
      </c>
      <c r="K3">
        <v>2.3E-3</v>
      </c>
      <c r="L3">
        <f>K3*70</f>
        <v>0.161</v>
      </c>
      <c r="M3">
        <f>K3*30</f>
        <v>6.9000000000000006E-2</v>
      </c>
    </row>
    <row r="4" spans="1:15" x14ac:dyDescent="0.35">
      <c r="A4" s="1" t="s">
        <v>5</v>
      </c>
      <c r="B4" s="1">
        <v>26389.603999999999</v>
      </c>
      <c r="C4" s="1">
        <v>875.55131319512577</v>
      </c>
      <c r="D4" s="2">
        <v>1000000</v>
      </c>
      <c r="E4">
        <f>C4+G4+J2</f>
        <v>1049.6806093951259</v>
      </c>
      <c r="G4">
        <v>154.12929620000003</v>
      </c>
      <c r="J4" t="s">
        <v>19</v>
      </c>
      <c r="K4" t="s">
        <v>18</v>
      </c>
      <c r="L4" t="s">
        <v>22</v>
      </c>
      <c r="M4" t="s">
        <v>23</v>
      </c>
    </row>
    <row r="5" spans="1:15" x14ac:dyDescent="0.35">
      <c r="A5" s="1" t="s">
        <v>6</v>
      </c>
      <c r="B5" s="1">
        <v>26778.546999999999</v>
      </c>
      <c r="C5" s="2">
        <v>1000000</v>
      </c>
      <c r="D5" s="2">
        <v>1000000</v>
      </c>
    </row>
    <row r="6" spans="1:15" x14ac:dyDescent="0.35">
      <c r="A6" s="1" t="s">
        <v>7</v>
      </c>
      <c r="B6" s="1">
        <v>20044.848999999998</v>
      </c>
      <c r="C6" s="1">
        <f>C2</f>
        <v>875.55131319512577</v>
      </c>
      <c r="D6" s="1">
        <f>D2</f>
        <v>45.04940212912107</v>
      </c>
      <c r="E6">
        <f>C6+G6+J2</f>
        <v>1121.0856199951259</v>
      </c>
      <c r="F6">
        <f>D6+J3</f>
        <v>45.279402129121067</v>
      </c>
      <c r="G6">
        <v>225.5343068</v>
      </c>
    </row>
    <row r="7" spans="1:15" x14ac:dyDescent="0.35">
      <c r="A7" s="1" t="s">
        <v>8</v>
      </c>
      <c r="B7" s="1">
        <v>29095.371999999999</v>
      </c>
      <c r="C7" s="2">
        <v>1000000</v>
      </c>
      <c r="D7" s="2">
        <v>1000000</v>
      </c>
    </row>
    <row r="8" spans="1:15" x14ac:dyDescent="0.35">
      <c r="A8" s="1" t="s">
        <v>9</v>
      </c>
      <c r="B8" s="1">
        <v>24628.577000000001</v>
      </c>
      <c r="C8" s="1">
        <v>925.20104417084758</v>
      </c>
      <c r="D8" s="1">
        <v>52.186469355286846</v>
      </c>
      <c r="E8">
        <f>C8+G8+J2</f>
        <v>1114.1634204708475</v>
      </c>
      <c r="F8">
        <f>D8+J3</f>
        <v>52.416469355286843</v>
      </c>
      <c r="G8">
        <v>168.96237630000002</v>
      </c>
      <c r="N8">
        <f>cumNfix20!B23</f>
        <v>33.661404599999997</v>
      </c>
      <c r="O8">
        <f>C8+N8+J2</f>
        <v>978.86244877084755</v>
      </c>
    </row>
    <row r="9" spans="1:15" x14ac:dyDescent="0.35">
      <c r="A9" s="1" t="s">
        <v>10</v>
      </c>
      <c r="B9" s="1">
        <v>25140.004000000001</v>
      </c>
      <c r="C9" s="1">
        <v>933.47599933346805</v>
      </c>
      <c r="D9" s="1">
        <v>53.375980559647815</v>
      </c>
      <c r="E9">
        <f>C9+G9+J2</f>
        <v>1125.9183418812481</v>
      </c>
      <c r="F9">
        <f>D9+J3</f>
        <v>53.605980559647811</v>
      </c>
      <c r="G9">
        <v>172.44234254778007</v>
      </c>
      <c r="N9">
        <f>cumNfix20!C23</f>
        <v>89.66493473300001</v>
      </c>
      <c r="O9">
        <f>C9+N9+J2</f>
        <v>1043.1409340664682</v>
      </c>
    </row>
    <row r="10" spans="1:15" x14ac:dyDescent="0.35">
      <c r="A10" s="1" t="s">
        <v>12</v>
      </c>
      <c r="B10" s="1">
        <v>18533.042000000001</v>
      </c>
      <c r="C10" s="1">
        <v>836.28700282428974</v>
      </c>
      <c r="D10" s="1">
        <v>45.865984782130781</v>
      </c>
      <c r="E10">
        <f>C10+G10+J2</f>
        <v>1135.7655593942898</v>
      </c>
      <c r="F10">
        <f>D10+J3</f>
        <v>46.095984782130778</v>
      </c>
      <c r="G10">
        <v>279.47855656999997</v>
      </c>
      <c r="N10">
        <f>cumNfix20!D23</f>
        <v>97.009738569999996</v>
      </c>
      <c r="O10">
        <f>C10+N10+J2</f>
        <v>953.29674139428971</v>
      </c>
    </row>
    <row r="11" spans="1:15" x14ac:dyDescent="0.35">
      <c r="A11" s="1" t="s">
        <v>13</v>
      </c>
      <c r="B11" s="1">
        <v>19828.650000000001</v>
      </c>
      <c r="C11" s="1">
        <f>C2</f>
        <v>875.55131319512577</v>
      </c>
      <c r="D11" s="1">
        <f>D2</f>
        <v>45.04940212912107</v>
      </c>
      <c r="E11">
        <f>C11+G11+J2</f>
        <v>1580.4831804151258</v>
      </c>
      <c r="F11">
        <f>D11+J3</f>
        <v>45.279402129121067</v>
      </c>
      <c r="G11">
        <v>684.93186722000019</v>
      </c>
      <c r="N11">
        <f>cumNfix20!K23</f>
        <v>105.39384661999999</v>
      </c>
      <c r="O11">
        <f>C11+N11+J2</f>
        <v>1000.9451598151257</v>
      </c>
    </row>
    <row r="12" spans="1:15" x14ac:dyDescent="0.35">
      <c r="A12" s="1" t="s">
        <v>14</v>
      </c>
      <c r="B12" s="1">
        <v>21194.742999999999</v>
      </c>
      <c r="C12" s="1">
        <f>C2</f>
        <v>875.55131319512577</v>
      </c>
      <c r="D12" s="1">
        <f>D2</f>
        <v>45.04940212912107</v>
      </c>
      <c r="E12">
        <f>C12+G12+J2</f>
        <v>1034.7905107151257</v>
      </c>
      <c r="F12">
        <f>D12+M3+(10*L3)</f>
        <v>46.728402129121072</v>
      </c>
      <c r="G12">
        <v>139.23919752</v>
      </c>
    </row>
    <row r="13" spans="1:15" x14ac:dyDescent="0.35">
      <c r="A13" s="1" t="s">
        <v>15</v>
      </c>
      <c r="B13" s="1">
        <v>26822.780999999999</v>
      </c>
      <c r="C13" s="1">
        <f>C2</f>
        <v>875.55131319512577</v>
      </c>
      <c r="D13" s="1">
        <f>D2</f>
        <v>45.04940212912107</v>
      </c>
      <c r="E13">
        <f>C13+G13+J2</f>
        <v>973.65652930018575</v>
      </c>
      <c r="F13">
        <f>D13+M3+(100*L3)</f>
        <v>61.218402129121074</v>
      </c>
      <c r="G13">
        <v>78.105216105059995</v>
      </c>
    </row>
    <row r="14" spans="1:15" x14ac:dyDescent="0.35">
      <c r="A14" s="1" t="s">
        <v>32</v>
      </c>
      <c r="B14" s="1">
        <v>10119.846</v>
      </c>
      <c r="C14" s="1">
        <v>718.85913479782266</v>
      </c>
      <c r="D14" s="1">
        <v>32.402429806118164</v>
      </c>
      <c r="E14">
        <f>C14+G14+J2</f>
        <v>1135.6158611978226</v>
      </c>
      <c r="F14">
        <f>D14+J3</f>
        <v>32.632429806118161</v>
      </c>
      <c r="G14">
        <v>396.75672639999999</v>
      </c>
      <c r="N14">
        <f>cumNfix20!F23</f>
        <v>113.18625969999998</v>
      </c>
      <c r="O14">
        <f>C14+N14+J2</f>
        <v>852.0453944978226</v>
      </c>
    </row>
    <row r="15" spans="1:15" x14ac:dyDescent="0.35">
      <c r="A15" s="1" t="s">
        <v>33</v>
      </c>
      <c r="B15" s="1">
        <v>7746.1588000000002</v>
      </c>
      <c r="C15" s="1">
        <v>625.01014493169691</v>
      </c>
      <c r="D15" s="1">
        <v>28.497172910425409</v>
      </c>
      <c r="E15">
        <f>C15+G15+J2</f>
        <v>1095.5848259316967</v>
      </c>
      <c r="F15">
        <f>D15+J3</f>
        <v>28.727172910425409</v>
      </c>
      <c r="G15">
        <v>450.57468099999994</v>
      </c>
      <c r="N15">
        <f>cumNfix20!G23</f>
        <v>143.5044718</v>
      </c>
      <c r="O15">
        <f>C15+N15+J2</f>
        <v>788.51461673169695</v>
      </c>
    </row>
    <row r="16" spans="1:15" x14ac:dyDescent="0.35">
      <c r="A16" s="1" t="s">
        <v>34</v>
      </c>
      <c r="B16" s="1">
        <v>7726.6280999999999</v>
      </c>
      <c r="C16" s="1">
        <v>775.16852871749825</v>
      </c>
      <c r="D16" s="1">
        <v>28.497172910425409</v>
      </c>
      <c r="E16">
        <f>C16+G16+J2</f>
        <v>1198.4807093774982</v>
      </c>
      <c r="F16">
        <f>D16+J3</f>
        <v>28.727172910425409</v>
      </c>
      <c r="G16">
        <v>403.31218066000002</v>
      </c>
      <c r="N16">
        <f>cumNfix20!H23</f>
        <v>93.52474875999998</v>
      </c>
      <c r="O16">
        <f>C16+N16+J2</f>
        <v>888.69327747749821</v>
      </c>
    </row>
    <row r="17" spans="1:15" x14ac:dyDescent="0.35">
      <c r="A17" s="1" t="s">
        <v>35</v>
      </c>
      <c r="B17" s="1">
        <v>11693.204</v>
      </c>
      <c r="C17" s="1">
        <v>775.168528656999</v>
      </c>
      <c r="D17" s="1">
        <v>34.745583943999904</v>
      </c>
      <c r="E17">
        <f>C17+G17+J2</f>
        <v>1154.464749696999</v>
      </c>
      <c r="F17">
        <f>D17+J3</f>
        <v>34.975583943999901</v>
      </c>
      <c r="G17">
        <v>359.29622103999992</v>
      </c>
      <c r="N17">
        <f>cumNfix20!I23</f>
        <v>95.255046640000003</v>
      </c>
      <c r="O17">
        <f>C17+N17+J2</f>
        <v>890.42357529699905</v>
      </c>
    </row>
    <row r="18" spans="1:15" x14ac:dyDescent="0.35">
      <c r="A18" s="1" t="s">
        <v>36</v>
      </c>
      <c r="B18" s="1">
        <v>15702.741</v>
      </c>
      <c r="C18" s="1">
        <v>840.40676495699995</v>
      </c>
      <c r="D18" s="1">
        <v>39.997431082999903</v>
      </c>
      <c r="E18">
        <f>C18+G18+J2</f>
        <v>1131.8310802369999</v>
      </c>
      <c r="F18">
        <f>D18+J3</f>
        <v>40.2274310829999</v>
      </c>
      <c r="G18">
        <v>271.42431528000003</v>
      </c>
      <c r="N18">
        <f>cumNfix20!J23</f>
        <v>54.590800380000005</v>
      </c>
      <c r="O18">
        <f>C18+N18+J2</f>
        <v>914.99756533699997</v>
      </c>
    </row>
    <row r="19" spans="1:15" x14ac:dyDescent="0.35">
      <c r="A19" s="1" t="s">
        <v>37</v>
      </c>
      <c r="B19" s="1">
        <v>16059.245000000001</v>
      </c>
      <c r="C19" s="1">
        <v>823.47599870699901</v>
      </c>
      <c r="D19" s="1">
        <v>40.671532889999888</v>
      </c>
      <c r="E19">
        <f>C19+G19+J2</f>
        <v>1096.8065403069988</v>
      </c>
      <c r="F19">
        <f>D19+J3</f>
        <v>40.901532889999885</v>
      </c>
      <c r="G19">
        <v>253.33054159999992</v>
      </c>
      <c r="N19">
        <f>cumNfix20!E23</f>
        <v>53.072505100000015</v>
      </c>
      <c r="O19">
        <f>C19+N19+J2</f>
        <v>896.54850380699907</v>
      </c>
    </row>
    <row r="20" spans="1:15" x14ac:dyDescent="0.35">
      <c r="A20" s="1" t="s">
        <v>38</v>
      </c>
      <c r="B20" s="1">
        <v>14649.575000000001</v>
      </c>
      <c r="C20" s="1">
        <f>C2</f>
        <v>875.55131319512577</v>
      </c>
      <c r="D20" s="1">
        <f>D2</f>
        <v>45.04940212912107</v>
      </c>
      <c r="E20">
        <f>C20+G20+J2</f>
        <v>895.55131319512577</v>
      </c>
      <c r="F20">
        <f>D20+J3</f>
        <v>45.279402129121067</v>
      </c>
      <c r="G20">
        <v>0</v>
      </c>
      <c r="N20">
        <f>cumNfix20!L23</f>
        <v>0</v>
      </c>
      <c r="O20">
        <f>C20+N20+J2</f>
        <v>895.55131319512577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pane ySplit="1" topLeftCell="A3" activePane="bottomLeft" state="frozen"/>
      <selection pane="bottomLeft" activeCell="L23" sqref="L23"/>
    </sheetView>
  </sheetViews>
  <sheetFormatPr defaultRowHeight="14.5" x14ac:dyDescent="0.35"/>
  <sheetData>
    <row r="1" spans="1:12" x14ac:dyDescent="0.35">
      <c r="A1" t="s">
        <v>3</v>
      </c>
      <c r="B1" t="s">
        <v>31</v>
      </c>
      <c r="C1" t="s">
        <v>10</v>
      </c>
      <c r="D1" t="s">
        <v>12</v>
      </c>
      <c r="E1" t="s">
        <v>37</v>
      </c>
      <c r="F1" t="s">
        <v>32</v>
      </c>
      <c r="G1" t="s">
        <v>33</v>
      </c>
      <c r="H1" t="s">
        <v>34</v>
      </c>
      <c r="I1" t="s">
        <v>35</v>
      </c>
      <c r="J1" t="s">
        <v>36</v>
      </c>
      <c r="K1" t="s">
        <v>13</v>
      </c>
      <c r="L1" t="s">
        <v>39</v>
      </c>
    </row>
    <row r="2" spans="1:12" x14ac:dyDescent="0.35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</row>
    <row r="3" spans="1:12" x14ac:dyDescent="0.35">
      <c r="A3">
        <v>3.0177972</v>
      </c>
      <c r="B3">
        <v>1.9060055</v>
      </c>
      <c r="C3">
        <v>5.1125455999999998</v>
      </c>
      <c r="D3">
        <v>0.68599390999999998</v>
      </c>
      <c r="E3">
        <v>2.2937517000000001</v>
      </c>
      <c r="F3">
        <v>0.73301351000000003</v>
      </c>
      <c r="G3">
        <v>0.93109459999999999</v>
      </c>
      <c r="H3">
        <v>0.70780597000000001</v>
      </c>
      <c r="I3">
        <v>0.68610362999999996</v>
      </c>
      <c r="J3">
        <v>2.0992486000000001</v>
      </c>
      <c r="K3">
        <v>22.143654999999999</v>
      </c>
      <c r="L3">
        <v>0</v>
      </c>
    </row>
    <row r="4" spans="1:12" x14ac:dyDescent="0.35">
      <c r="A4">
        <v>3.4852175000000001</v>
      </c>
      <c r="B4">
        <v>1.9548916999999999</v>
      </c>
      <c r="C4">
        <v>10.041645000000001</v>
      </c>
      <c r="D4">
        <v>0.84469910000000004</v>
      </c>
      <c r="E4">
        <v>2.8985850000000002</v>
      </c>
      <c r="F4">
        <v>0.91037319000000005</v>
      </c>
      <c r="G4">
        <v>1.5282724999999999</v>
      </c>
      <c r="H4">
        <v>0.90791688999999998</v>
      </c>
      <c r="I4">
        <v>0.81383282999999995</v>
      </c>
      <c r="J4">
        <v>1.3722766</v>
      </c>
      <c r="K4">
        <v>15.392702</v>
      </c>
      <c r="L4">
        <v>0</v>
      </c>
    </row>
    <row r="5" spans="1:12" x14ac:dyDescent="0.35">
      <c r="A5">
        <v>3.3401445999999999</v>
      </c>
      <c r="B5">
        <v>1.9822219999999999</v>
      </c>
      <c r="C5">
        <v>12.00863</v>
      </c>
      <c r="D5">
        <v>0.88823209000000003</v>
      </c>
      <c r="E5">
        <v>3.0564689</v>
      </c>
      <c r="F5">
        <v>1.0665654</v>
      </c>
      <c r="G5">
        <v>2.8466942</v>
      </c>
      <c r="H5">
        <v>1.1737176</v>
      </c>
      <c r="I5">
        <v>0.87688807000000002</v>
      </c>
      <c r="J5">
        <v>1.0611124000000001</v>
      </c>
      <c r="K5">
        <v>5.3286540000000002</v>
      </c>
      <c r="L5">
        <v>0</v>
      </c>
    </row>
    <row r="6" spans="1:12" x14ac:dyDescent="0.35">
      <c r="A6">
        <v>3.0265868999999999</v>
      </c>
      <c r="B6">
        <v>1.9811688000000001</v>
      </c>
      <c r="C6">
        <v>10.764162000000001</v>
      </c>
      <c r="D6">
        <v>0.94947806999999995</v>
      </c>
      <c r="E6">
        <v>3.0735657999999999</v>
      </c>
      <c r="F6">
        <v>1.2754992000000001</v>
      </c>
      <c r="G6">
        <v>5.7016169000000003</v>
      </c>
      <c r="H6">
        <v>1.4024939999999999</v>
      </c>
      <c r="I6">
        <v>0.85572004999999995</v>
      </c>
      <c r="J6">
        <v>0.89811702000000004</v>
      </c>
      <c r="K6">
        <v>0.99387146999999998</v>
      </c>
      <c r="L6">
        <v>0</v>
      </c>
    </row>
    <row r="7" spans="1:12" x14ac:dyDescent="0.35">
      <c r="A7">
        <v>2.7661674999999999</v>
      </c>
      <c r="B7">
        <v>1.9480864</v>
      </c>
      <c r="C7">
        <v>8.6058065999999993</v>
      </c>
      <c r="D7">
        <v>1.2140063999999999</v>
      </c>
      <c r="E7">
        <v>3.0881533000000001</v>
      </c>
      <c r="F7">
        <v>1.8070067000000001</v>
      </c>
      <c r="G7">
        <v>9.5976712000000006</v>
      </c>
      <c r="H7">
        <v>1.6188946</v>
      </c>
      <c r="I7">
        <v>0.93986716000000003</v>
      </c>
      <c r="J7">
        <v>0.70395315999999997</v>
      </c>
      <c r="K7">
        <v>0.18846389999999999</v>
      </c>
      <c r="L7">
        <v>0</v>
      </c>
    </row>
    <row r="8" spans="1:12" x14ac:dyDescent="0.35">
      <c r="A8">
        <v>2.5601470000000002</v>
      </c>
      <c r="B8">
        <v>1.8900418000000001</v>
      </c>
      <c r="C8">
        <v>7.1109501000000002</v>
      </c>
      <c r="D8">
        <v>1.7514525000000001</v>
      </c>
      <c r="E8">
        <v>3.0839691</v>
      </c>
      <c r="F8">
        <v>2.7814865000000002</v>
      </c>
      <c r="G8">
        <v>12.799753000000001</v>
      </c>
      <c r="H8">
        <v>1.8990320999999999</v>
      </c>
      <c r="I8">
        <v>1.2226140000000001</v>
      </c>
      <c r="J8">
        <v>0.53499125000000003</v>
      </c>
      <c r="K8">
        <v>0.68159325000000004</v>
      </c>
      <c r="L8">
        <v>0</v>
      </c>
    </row>
    <row r="9" spans="1:12" x14ac:dyDescent="0.35">
      <c r="A9">
        <v>2.3493344999999999</v>
      </c>
      <c r="B9">
        <v>1.8181563999999999</v>
      </c>
      <c r="C9">
        <v>6.4695425999999996</v>
      </c>
      <c r="D9">
        <v>2.7479338000000002</v>
      </c>
      <c r="E9">
        <v>3.0275162999999998</v>
      </c>
      <c r="F9">
        <v>4.3943946</v>
      </c>
      <c r="G9">
        <v>13.982492000000001</v>
      </c>
      <c r="H9">
        <v>2.4087741</v>
      </c>
      <c r="I9">
        <v>1.7833085</v>
      </c>
      <c r="J9">
        <v>0.43724606999999999</v>
      </c>
      <c r="K9">
        <v>2.5314461000000001</v>
      </c>
      <c r="L9">
        <v>0</v>
      </c>
    </row>
    <row r="10" spans="1:12" x14ac:dyDescent="0.35">
      <c r="A10">
        <v>2.1084152999999999</v>
      </c>
      <c r="B10">
        <v>1.7431068999999999</v>
      </c>
      <c r="C10">
        <v>6.1570105000000002</v>
      </c>
      <c r="D10">
        <v>4.3662381000000003</v>
      </c>
      <c r="E10">
        <v>2.9157837999999998</v>
      </c>
      <c r="F10">
        <v>6.6774713999999999</v>
      </c>
      <c r="G10">
        <v>13.413778000000001</v>
      </c>
      <c r="H10">
        <v>3.2985939000000002</v>
      </c>
      <c r="I10">
        <v>2.8230959000000002</v>
      </c>
      <c r="J10">
        <v>0.41597698999999999</v>
      </c>
      <c r="K10">
        <v>5.3341520999999998</v>
      </c>
      <c r="L10">
        <v>0</v>
      </c>
    </row>
    <row r="11" spans="1:12" x14ac:dyDescent="0.35">
      <c r="A11">
        <v>1.8520542</v>
      </c>
      <c r="B11">
        <v>1.6729479</v>
      </c>
      <c r="C11">
        <v>5.6710292999999998</v>
      </c>
      <c r="D11">
        <v>6.4351390999999998</v>
      </c>
      <c r="E11">
        <v>2.7713874999999999</v>
      </c>
      <c r="F11">
        <v>9.0761839000000002</v>
      </c>
      <c r="G11">
        <v>12.077787000000001</v>
      </c>
      <c r="H11">
        <v>4.5855236000000001</v>
      </c>
      <c r="I11">
        <v>4.4867448999999997</v>
      </c>
      <c r="J11">
        <v>0.48812971999999999</v>
      </c>
      <c r="K11">
        <v>7.7261838000000003</v>
      </c>
      <c r="L11">
        <v>0</v>
      </c>
    </row>
    <row r="12" spans="1:12" x14ac:dyDescent="0.35">
      <c r="A12">
        <v>1.6099110999999999</v>
      </c>
      <c r="B12">
        <v>1.6126404000000001</v>
      </c>
      <c r="C12">
        <v>4.9029236999999997</v>
      </c>
      <c r="D12">
        <v>8.3425705000000008</v>
      </c>
      <c r="E12">
        <v>2.6242374000000002</v>
      </c>
      <c r="F12">
        <v>10.713487000000001</v>
      </c>
      <c r="G12">
        <v>10.651077000000001</v>
      </c>
      <c r="H12">
        <v>6.1837423999999999</v>
      </c>
      <c r="I12">
        <v>6.5730636000000002</v>
      </c>
      <c r="J12">
        <v>0.69572427000000003</v>
      </c>
      <c r="K12">
        <v>8.6477620999999996</v>
      </c>
      <c r="L12">
        <v>0</v>
      </c>
    </row>
    <row r="13" spans="1:12" x14ac:dyDescent="0.35">
      <c r="A13">
        <v>1.4056384</v>
      </c>
      <c r="B13">
        <v>1.5645009000000001</v>
      </c>
      <c r="C13">
        <v>3.9831639000000001</v>
      </c>
      <c r="D13">
        <v>9.4608842000000006</v>
      </c>
      <c r="E13">
        <v>2.4979854000000001</v>
      </c>
      <c r="F13">
        <v>11.150130000000001</v>
      </c>
      <c r="G13">
        <v>9.3821971000000008</v>
      </c>
      <c r="H13">
        <v>7.7737027999999997</v>
      </c>
      <c r="I13">
        <v>8.4625435000000007</v>
      </c>
      <c r="J13">
        <v>1.1090340999999999</v>
      </c>
      <c r="K13">
        <v>8.0601915999999996</v>
      </c>
      <c r="L13">
        <v>0</v>
      </c>
    </row>
    <row r="14" spans="1:12" x14ac:dyDescent="0.35">
      <c r="A14">
        <v>1.2500051000000001</v>
      </c>
      <c r="B14">
        <v>1.5289573000000001</v>
      </c>
      <c r="C14">
        <v>3.0542973999999998</v>
      </c>
      <c r="D14">
        <v>9.6150547</v>
      </c>
      <c r="E14">
        <v>2.4055366999999999</v>
      </c>
      <c r="F14">
        <v>10.599351</v>
      </c>
      <c r="G14">
        <v>8.3033535000000001</v>
      </c>
      <c r="H14">
        <v>8.8762609000000001</v>
      </c>
      <c r="I14">
        <v>9.5517106999999992</v>
      </c>
      <c r="J14">
        <v>1.8084796000000001</v>
      </c>
      <c r="K14">
        <v>6.6381116000000002</v>
      </c>
      <c r="L14">
        <v>0</v>
      </c>
    </row>
    <row r="15" spans="1:12" x14ac:dyDescent="0.35">
      <c r="A15">
        <v>1.1436203</v>
      </c>
      <c r="B15">
        <v>1.5052686</v>
      </c>
      <c r="C15">
        <v>2.2100588999999999</v>
      </c>
      <c r="D15">
        <v>9.0521990999999993</v>
      </c>
      <c r="E15">
        <v>2.3504195999999999</v>
      </c>
      <c r="F15">
        <v>9.5433077999999991</v>
      </c>
      <c r="G15">
        <v>7.3835883999999998</v>
      </c>
      <c r="H15">
        <v>9.1884873000000002</v>
      </c>
      <c r="I15">
        <v>9.6880486000000001</v>
      </c>
      <c r="J15">
        <v>2.8209265000000001</v>
      </c>
      <c r="K15">
        <v>5.0908543000000002</v>
      </c>
      <c r="L15">
        <v>0</v>
      </c>
    </row>
    <row r="16" spans="1:12" x14ac:dyDescent="0.35">
      <c r="A16">
        <v>1.0819603</v>
      </c>
      <c r="B16">
        <v>1.4920669</v>
      </c>
      <c r="C16">
        <v>1.5054434000000001</v>
      </c>
      <c r="D16">
        <v>8.1418435000000002</v>
      </c>
      <c r="E16">
        <v>2.3300139999999998</v>
      </c>
      <c r="F16">
        <v>8.3807994000000008</v>
      </c>
      <c r="G16">
        <v>6.5901658999999997</v>
      </c>
      <c r="H16">
        <v>8.7678685000000005</v>
      </c>
      <c r="I16">
        <v>9.1228762999999997</v>
      </c>
      <c r="J16">
        <v>4.0370005999999998</v>
      </c>
      <c r="K16">
        <v>3.8131704000000002</v>
      </c>
      <c r="L16">
        <v>0</v>
      </c>
    </row>
    <row r="17" spans="1:12" x14ac:dyDescent="0.35">
      <c r="A17">
        <v>1.0590153</v>
      </c>
      <c r="B17">
        <v>1.4877161999999999</v>
      </c>
      <c r="C17">
        <v>0.96305753000000005</v>
      </c>
      <c r="D17">
        <v>7.1689029</v>
      </c>
      <c r="E17">
        <v>2.3383929999999999</v>
      </c>
      <c r="F17">
        <v>7.3273751000000003</v>
      </c>
      <c r="G17">
        <v>5.9030396999999999</v>
      </c>
      <c r="H17">
        <v>7.9051869000000003</v>
      </c>
      <c r="I17">
        <v>8.2212113999999996</v>
      </c>
      <c r="J17">
        <v>5.2076903000000003</v>
      </c>
      <c r="K17">
        <v>2.9072664000000001</v>
      </c>
      <c r="L17">
        <v>0</v>
      </c>
    </row>
    <row r="18" spans="1:12" x14ac:dyDescent="0.35">
      <c r="A18">
        <v>1.0691269999999999</v>
      </c>
      <c r="B18">
        <v>1.4905588999999999</v>
      </c>
      <c r="C18">
        <v>0.57567418999999997</v>
      </c>
      <c r="D18">
        <v>6.2859316999999999</v>
      </c>
      <c r="E18">
        <v>2.3682268</v>
      </c>
      <c r="F18">
        <v>6.4569460999999997</v>
      </c>
      <c r="G18">
        <v>5.3125264000000003</v>
      </c>
      <c r="H18">
        <v>6.9063585999999999</v>
      </c>
      <c r="I18">
        <v>7.2639959999999997</v>
      </c>
      <c r="J18">
        <v>6.0686485000000001</v>
      </c>
      <c r="K18">
        <v>2.3317074</v>
      </c>
      <c r="L18">
        <v>0</v>
      </c>
    </row>
    <row r="19" spans="1:12" x14ac:dyDescent="0.35">
      <c r="A19">
        <v>1.1073820999999999</v>
      </c>
      <c r="B19">
        <v>1.4990289999999999</v>
      </c>
      <c r="C19">
        <v>0.31549707999999999</v>
      </c>
      <c r="D19">
        <v>5.5460003999999996</v>
      </c>
      <c r="E19">
        <v>2.4119492</v>
      </c>
      <c r="F19">
        <v>5.7681750000000003</v>
      </c>
      <c r="G19">
        <v>4.8136086000000002</v>
      </c>
      <c r="H19">
        <v>5.9740190999999996</v>
      </c>
      <c r="I19">
        <v>6.4020438000000004</v>
      </c>
      <c r="J19">
        <v>6.4825784999999998</v>
      </c>
      <c r="K19">
        <v>2.0058227</v>
      </c>
      <c r="L19">
        <v>0</v>
      </c>
    </row>
    <row r="20" spans="1:12" x14ac:dyDescent="0.35">
      <c r="A20">
        <v>1.1694308</v>
      </c>
      <c r="B20">
        <v>1.5117128</v>
      </c>
      <c r="C20">
        <v>0.15007972999999999</v>
      </c>
      <c r="D20">
        <v>4.9486439000000004</v>
      </c>
      <c r="E20">
        <v>2.4624644</v>
      </c>
      <c r="F20">
        <v>5.2312941999999998</v>
      </c>
      <c r="G20">
        <v>4.4017042999999996</v>
      </c>
      <c r="H20">
        <v>5.1987226</v>
      </c>
      <c r="I20">
        <v>5.6876047999999999</v>
      </c>
      <c r="J20">
        <v>6.4744017999999999</v>
      </c>
      <c r="K20">
        <v>1.8565844</v>
      </c>
      <c r="L20">
        <v>0</v>
      </c>
    </row>
    <row r="21" spans="1:12" x14ac:dyDescent="0.35">
      <c r="A21">
        <v>1.2511129999999999</v>
      </c>
      <c r="B21">
        <v>1.5273726999999999</v>
      </c>
      <c r="C21">
        <v>5.3385910000000002E-2</v>
      </c>
      <c r="D21">
        <v>4.4724440000000003</v>
      </c>
      <c r="E21">
        <v>2.5136156999999999</v>
      </c>
      <c r="F21">
        <v>4.8121041</v>
      </c>
      <c r="G21">
        <v>4.0707912999999998</v>
      </c>
      <c r="H21">
        <v>4.5970497999999997</v>
      </c>
      <c r="I21">
        <v>5.1192941999999997</v>
      </c>
      <c r="J21">
        <v>6.1683199999999996</v>
      </c>
      <c r="K21">
        <v>1.8308996</v>
      </c>
      <c r="L21">
        <v>0</v>
      </c>
    </row>
    <row r="22" spans="1:12" x14ac:dyDescent="0.35">
      <c r="A22">
        <v>1.3481171000000001</v>
      </c>
      <c r="B22">
        <v>1.5449535000000001</v>
      </c>
      <c r="C22">
        <v>1.0031293E-2</v>
      </c>
      <c r="D22">
        <v>4.0920905999999997</v>
      </c>
      <c r="E22">
        <v>2.5604814999999999</v>
      </c>
      <c r="F22">
        <v>4.4812956000000002</v>
      </c>
      <c r="G22">
        <v>3.8132602000000002</v>
      </c>
      <c r="H22">
        <v>4.1505970999999997</v>
      </c>
      <c r="I22">
        <v>4.6744786999999999</v>
      </c>
      <c r="J22">
        <v>5.7069444000000003</v>
      </c>
      <c r="K22">
        <v>1.8907544999999999</v>
      </c>
      <c r="L22">
        <v>0</v>
      </c>
    </row>
    <row r="23" spans="1:12" x14ac:dyDescent="0.35">
      <c r="A23">
        <f t="shared" ref="A23:L23" si="0">SUM(A2:A22)</f>
        <v>38.001185200000009</v>
      </c>
      <c r="B23">
        <f t="shared" si="0"/>
        <v>33.661404599999997</v>
      </c>
      <c r="C23">
        <f t="shared" si="0"/>
        <v>89.66493473300001</v>
      </c>
      <c r="D23">
        <f t="shared" si="0"/>
        <v>97.009738569999996</v>
      </c>
      <c r="E23">
        <f t="shared" si="0"/>
        <v>53.072505100000015</v>
      </c>
      <c r="F23">
        <f t="shared" si="0"/>
        <v>113.18625969999998</v>
      </c>
      <c r="G23">
        <f t="shared" si="0"/>
        <v>143.5044718</v>
      </c>
      <c r="H23">
        <f t="shared" si="0"/>
        <v>93.52474875999998</v>
      </c>
      <c r="I23">
        <f t="shared" si="0"/>
        <v>95.255046640000003</v>
      </c>
      <c r="J23">
        <f t="shared" si="0"/>
        <v>54.590800380000005</v>
      </c>
      <c r="K23">
        <f t="shared" si="0"/>
        <v>105.39384661999999</v>
      </c>
      <c r="L23">
        <f t="shared" si="0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abSelected="1" topLeftCell="F21" workbookViewId="0">
      <selection activeCell="T13" sqref="T13"/>
    </sheetView>
  </sheetViews>
  <sheetFormatPr defaultRowHeight="14.5" x14ac:dyDescent="0.35"/>
  <cols>
    <col min="1" max="8" width="8.7265625" style="1"/>
  </cols>
  <sheetData>
    <row r="1" spans="1:16" x14ac:dyDescent="0.35">
      <c r="A1" s="1" t="s">
        <v>0</v>
      </c>
      <c r="B1" s="1" t="s">
        <v>11</v>
      </c>
      <c r="C1" s="1" t="s">
        <v>1</v>
      </c>
      <c r="D1" s="1" t="s">
        <v>2</v>
      </c>
      <c r="E1" s="1" t="s">
        <v>20</v>
      </c>
      <c r="F1" s="1" t="s">
        <v>21</v>
      </c>
      <c r="G1" s="1" t="s">
        <v>41</v>
      </c>
      <c r="H1" s="1" t="s">
        <v>42</v>
      </c>
      <c r="I1" s="1" t="s">
        <v>44</v>
      </c>
      <c r="J1" t="s">
        <v>24</v>
      </c>
      <c r="K1" t="s">
        <v>25</v>
      </c>
      <c r="L1" t="s">
        <v>26</v>
      </c>
      <c r="M1" t="s">
        <v>27</v>
      </c>
      <c r="N1" t="s">
        <v>30</v>
      </c>
      <c r="O1" t="s">
        <v>29</v>
      </c>
      <c r="P1" t="s">
        <v>28</v>
      </c>
    </row>
    <row r="2" spans="1:16" x14ac:dyDescent="0.35">
      <c r="A2" s="1" t="s">
        <v>3</v>
      </c>
      <c r="B2" s="1">
        <v>19884.588</v>
      </c>
      <c r="C2" s="1">
        <v>875.55131319512577</v>
      </c>
      <c r="D2" s="1">
        <v>45.04940212912107</v>
      </c>
      <c r="E2" s="1">
        <v>1211.2496403951257</v>
      </c>
      <c r="F2" s="1">
        <v>45.279402129121067</v>
      </c>
      <c r="G2">
        <v>15064.880999999999</v>
      </c>
      <c r="H2">
        <f>calcs!O2</f>
        <v>933.55249839512578</v>
      </c>
      <c r="I2">
        <v>8</v>
      </c>
      <c r="J2">
        <v>0</v>
      </c>
      <c r="K2">
        <f t="shared" ref="K2:K11" si="0">$B$14</f>
        <v>19685.64</v>
      </c>
      <c r="L2">
        <v>0</v>
      </c>
      <c r="M2">
        <f t="shared" ref="M2:M11" si="1">$B$15</f>
        <v>26389.603999999999</v>
      </c>
      <c r="N2">
        <v>0</v>
      </c>
      <c r="O2">
        <v>0</v>
      </c>
      <c r="P2">
        <v>25300</v>
      </c>
    </row>
    <row r="3" spans="1:16" x14ac:dyDescent="0.35">
      <c r="A3" s="1" t="s">
        <v>46</v>
      </c>
      <c r="B3" s="1">
        <v>24628.577000000001</v>
      </c>
      <c r="C3" s="1">
        <v>925.20104417084758</v>
      </c>
      <c r="D3" s="1">
        <v>52.186469355286846</v>
      </c>
      <c r="E3" s="1">
        <v>1114.1634204708475</v>
      </c>
      <c r="F3" s="1">
        <v>52.416469355286843</v>
      </c>
      <c r="G3">
        <v>24196.373</v>
      </c>
      <c r="H3">
        <f>calcs!O8</f>
        <v>978.86244877084755</v>
      </c>
      <c r="I3">
        <v>10</v>
      </c>
      <c r="J3">
        <v>500</v>
      </c>
      <c r="K3">
        <f t="shared" si="0"/>
        <v>19685.64</v>
      </c>
      <c r="L3">
        <v>10</v>
      </c>
      <c r="M3">
        <f t="shared" si="1"/>
        <v>26389.603999999999</v>
      </c>
      <c r="N3">
        <v>500</v>
      </c>
      <c r="O3">
        <v>10</v>
      </c>
      <c r="P3">
        <v>25300</v>
      </c>
    </row>
    <row r="4" spans="1:16" x14ac:dyDescent="0.35">
      <c r="A4" s="1" t="s">
        <v>45</v>
      </c>
      <c r="B4" s="1">
        <v>25140.004000000001</v>
      </c>
      <c r="C4" s="1">
        <v>933.47599933346805</v>
      </c>
      <c r="D4" s="1">
        <v>53.375980559647815</v>
      </c>
      <c r="E4" s="1">
        <v>1125.9183418812481</v>
      </c>
      <c r="F4" s="1">
        <v>53.605980559647811</v>
      </c>
      <c r="G4">
        <v>13941.903</v>
      </c>
      <c r="H4">
        <f>calcs!O9</f>
        <v>1043.1409340664682</v>
      </c>
      <c r="I4">
        <v>12</v>
      </c>
      <c r="J4">
        <v>1000</v>
      </c>
      <c r="K4">
        <f t="shared" si="0"/>
        <v>19685.64</v>
      </c>
      <c r="L4">
        <v>20</v>
      </c>
      <c r="M4">
        <f t="shared" si="1"/>
        <v>26389.603999999999</v>
      </c>
      <c r="N4">
        <v>1000</v>
      </c>
      <c r="O4">
        <v>20</v>
      </c>
      <c r="P4">
        <v>25300</v>
      </c>
    </row>
    <row r="5" spans="1:16" x14ac:dyDescent="0.35">
      <c r="A5" s="1" t="s">
        <v>12</v>
      </c>
      <c r="B5" s="1">
        <v>18533.042000000001</v>
      </c>
      <c r="C5" s="1">
        <v>836.28700282428974</v>
      </c>
      <c r="D5" s="1">
        <v>45.865984782130781</v>
      </c>
      <c r="E5" s="1">
        <v>1135.7655593942898</v>
      </c>
      <c r="F5" s="1">
        <v>46.095984782130778</v>
      </c>
      <c r="G5">
        <v>12317.828</v>
      </c>
      <c r="H5">
        <f>calcs!O10</f>
        <v>953.29674139428971</v>
      </c>
      <c r="I5">
        <v>9</v>
      </c>
      <c r="J5">
        <v>1500</v>
      </c>
      <c r="K5">
        <f t="shared" si="0"/>
        <v>19685.64</v>
      </c>
      <c r="L5">
        <v>30</v>
      </c>
      <c r="M5">
        <f t="shared" si="1"/>
        <v>26389.603999999999</v>
      </c>
      <c r="N5">
        <v>1500</v>
      </c>
      <c r="O5">
        <v>30</v>
      </c>
      <c r="P5">
        <v>25300</v>
      </c>
    </row>
    <row r="6" spans="1:16" x14ac:dyDescent="0.35">
      <c r="A6" s="1" t="s">
        <v>37</v>
      </c>
      <c r="B6" s="1">
        <v>16059.245000000001</v>
      </c>
      <c r="C6" s="1">
        <v>823.47599870699901</v>
      </c>
      <c r="D6" s="1">
        <v>40.671532889999888</v>
      </c>
      <c r="E6" s="1">
        <v>1096.8065403069988</v>
      </c>
      <c r="F6" s="1">
        <v>40.901532889999885</v>
      </c>
      <c r="G6">
        <v>13116.223</v>
      </c>
      <c r="H6">
        <f>calcs!O19</f>
        <v>896.54850380699907</v>
      </c>
      <c r="I6">
        <v>6</v>
      </c>
      <c r="J6">
        <v>2000</v>
      </c>
      <c r="K6">
        <f t="shared" si="0"/>
        <v>19685.64</v>
      </c>
      <c r="L6">
        <v>40</v>
      </c>
      <c r="M6">
        <f t="shared" si="1"/>
        <v>26389.603999999999</v>
      </c>
      <c r="N6">
        <v>2000</v>
      </c>
      <c r="O6">
        <v>40</v>
      </c>
      <c r="P6">
        <v>25300</v>
      </c>
    </row>
    <row r="7" spans="1:16" x14ac:dyDescent="0.35">
      <c r="A7" s="1" t="s">
        <v>32</v>
      </c>
      <c r="B7" s="1">
        <v>10119.846</v>
      </c>
      <c r="C7" s="1">
        <v>718.85913479782266</v>
      </c>
      <c r="D7" s="1">
        <v>32.402429806118164</v>
      </c>
      <c r="E7" s="1">
        <v>1135.6158611978226</v>
      </c>
      <c r="F7" s="1">
        <v>32.632429806118161</v>
      </c>
      <c r="G7">
        <v>9658.8886999999995</v>
      </c>
      <c r="H7">
        <f>calcs!O14</f>
        <v>852.0453944978226</v>
      </c>
      <c r="I7">
        <v>2</v>
      </c>
      <c r="J7" s="1">
        <v>2500</v>
      </c>
      <c r="K7">
        <f t="shared" si="0"/>
        <v>19685.64</v>
      </c>
      <c r="L7" s="1">
        <v>50</v>
      </c>
      <c r="M7">
        <f t="shared" si="1"/>
        <v>26389.603999999999</v>
      </c>
      <c r="N7" s="1">
        <v>2500</v>
      </c>
      <c r="O7" s="1">
        <v>50</v>
      </c>
      <c r="P7">
        <v>25300</v>
      </c>
    </row>
    <row r="8" spans="1:16" s="1" customFormat="1" x14ac:dyDescent="0.35">
      <c r="A8" s="1" t="s">
        <v>33</v>
      </c>
      <c r="B8" s="1">
        <v>7746.1588000000002</v>
      </c>
      <c r="C8" s="1">
        <v>625.01014493169691</v>
      </c>
      <c r="D8" s="1">
        <v>28.497172910425409</v>
      </c>
      <c r="E8" s="1">
        <v>1095.5848259316967</v>
      </c>
      <c r="F8" s="1">
        <v>28.727172910425409</v>
      </c>
      <c r="G8">
        <v>5667.9638999999997</v>
      </c>
      <c r="H8">
        <f>calcs!O15</f>
        <v>788.51461673169695</v>
      </c>
      <c r="I8" s="1">
        <v>1</v>
      </c>
      <c r="J8" s="1">
        <v>3000</v>
      </c>
      <c r="K8">
        <f t="shared" si="0"/>
        <v>19685.64</v>
      </c>
      <c r="L8" s="1">
        <v>60</v>
      </c>
      <c r="M8">
        <f t="shared" si="1"/>
        <v>26389.603999999999</v>
      </c>
      <c r="N8" s="1">
        <v>3000</v>
      </c>
      <c r="O8" s="1">
        <v>60</v>
      </c>
      <c r="P8">
        <v>25300</v>
      </c>
    </row>
    <row r="9" spans="1:16" s="1" customFormat="1" x14ac:dyDescent="0.35">
      <c r="A9" s="1" t="s">
        <v>34</v>
      </c>
      <c r="B9" s="1">
        <v>7726.6280999999999</v>
      </c>
      <c r="C9" s="1">
        <v>775.16852871749825</v>
      </c>
      <c r="D9" s="1">
        <v>28.497172910425409</v>
      </c>
      <c r="E9" s="1">
        <v>1198.4807093774982</v>
      </c>
      <c r="F9" s="1">
        <v>28.727172910425409</v>
      </c>
      <c r="G9">
        <v>5315.3489</v>
      </c>
      <c r="H9">
        <f>calcs!O16</f>
        <v>888.69327747749821</v>
      </c>
      <c r="I9" s="1">
        <v>3</v>
      </c>
      <c r="J9" s="1">
        <v>3500</v>
      </c>
      <c r="K9">
        <f t="shared" si="0"/>
        <v>19685.64</v>
      </c>
      <c r="L9" s="1">
        <v>70</v>
      </c>
      <c r="M9">
        <f t="shared" si="1"/>
        <v>26389.603999999999</v>
      </c>
      <c r="N9" s="1">
        <v>3500</v>
      </c>
      <c r="O9" s="1">
        <v>70</v>
      </c>
      <c r="P9">
        <v>25300</v>
      </c>
    </row>
    <row r="10" spans="1:16" s="1" customFormat="1" x14ac:dyDescent="0.35">
      <c r="A10" s="1" t="s">
        <v>35</v>
      </c>
      <c r="B10" s="1">
        <v>11693.204</v>
      </c>
      <c r="C10" s="1">
        <v>775.168528656999</v>
      </c>
      <c r="D10" s="1">
        <v>34.745583943999904</v>
      </c>
      <c r="E10" s="1">
        <v>1154.464749696999</v>
      </c>
      <c r="F10" s="1">
        <v>34.975583943999901</v>
      </c>
      <c r="G10">
        <v>11370.526</v>
      </c>
      <c r="H10">
        <f>calcs!O17</f>
        <v>890.42357529699905</v>
      </c>
      <c r="I10" s="1">
        <v>4</v>
      </c>
      <c r="J10" s="1">
        <v>4000</v>
      </c>
      <c r="K10">
        <f t="shared" si="0"/>
        <v>19685.64</v>
      </c>
      <c r="L10" s="1">
        <v>80</v>
      </c>
      <c r="M10">
        <f t="shared" si="1"/>
        <v>26389.603999999999</v>
      </c>
      <c r="N10" s="1">
        <v>4000</v>
      </c>
      <c r="O10" s="1">
        <v>80</v>
      </c>
      <c r="P10">
        <v>25300</v>
      </c>
    </row>
    <row r="11" spans="1:16" s="1" customFormat="1" x14ac:dyDescent="0.35">
      <c r="A11" s="1" t="s">
        <v>36</v>
      </c>
      <c r="B11" s="1">
        <v>15702.741</v>
      </c>
      <c r="C11" s="1">
        <v>840.40676495699995</v>
      </c>
      <c r="D11" s="1">
        <v>39.997431082999903</v>
      </c>
      <c r="E11" s="1">
        <v>1131.8310802369999</v>
      </c>
      <c r="F11" s="1">
        <v>40.2274310829999</v>
      </c>
      <c r="G11">
        <v>14327.021000000001</v>
      </c>
      <c r="H11">
        <f>calcs!O18</f>
        <v>914.99756533699997</v>
      </c>
      <c r="I11" s="1">
        <v>7</v>
      </c>
      <c r="J11" s="1">
        <v>4500</v>
      </c>
      <c r="K11">
        <f t="shared" si="0"/>
        <v>19685.64</v>
      </c>
      <c r="L11" s="1">
        <v>90</v>
      </c>
      <c r="M11">
        <f t="shared" si="1"/>
        <v>26389.603999999999</v>
      </c>
      <c r="N11" s="1">
        <v>4500</v>
      </c>
      <c r="O11" s="1">
        <v>90</v>
      </c>
      <c r="P11">
        <v>25300</v>
      </c>
    </row>
    <row r="12" spans="1:16" s="1" customFormat="1" x14ac:dyDescent="0.35">
      <c r="A12" s="1" t="s">
        <v>13</v>
      </c>
      <c r="B12" s="1">
        <v>19828.650000000001</v>
      </c>
      <c r="C12" s="1">
        <v>875.55131319512577</v>
      </c>
      <c r="D12" s="1">
        <v>45.04940212912107</v>
      </c>
      <c r="E12" s="1">
        <v>1580.4831804151258</v>
      </c>
      <c r="F12" s="1">
        <v>45.279402129121067</v>
      </c>
      <c r="G12">
        <v>18734.197</v>
      </c>
      <c r="H12">
        <f>calcs!O11</f>
        <v>1000.9451598151257</v>
      </c>
      <c r="I12" s="1">
        <v>11</v>
      </c>
      <c r="K12"/>
      <c r="M12"/>
      <c r="P12"/>
    </row>
    <row r="13" spans="1:16" s="1" customFormat="1" x14ac:dyDescent="0.35">
      <c r="A13" s="1" t="s">
        <v>39</v>
      </c>
      <c r="B13" s="1">
        <v>14649.575000000001</v>
      </c>
      <c r="C13" s="1">
        <v>875.55131319512577</v>
      </c>
      <c r="D13" s="1">
        <v>45.04940212912107</v>
      </c>
      <c r="E13" s="1">
        <v>895.55131319512577</v>
      </c>
      <c r="F13" s="1">
        <v>45.279402129121067</v>
      </c>
      <c r="G13">
        <v>13077.805</v>
      </c>
      <c r="H13">
        <f>calcs!O20</f>
        <v>895.55131319512577</v>
      </c>
      <c r="I13" s="1">
        <v>5</v>
      </c>
      <c r="K13"/>
      <c r="M13"/>
      <c r="P13"/>
    </row>
    <row r="14" spans="1:16" s="1" customFormat="1" x14ac:dyDescent="0.35">
      <c r="A14" s="1" t="s">
        <v>4</v>
      </c>
      <c r="B14" s="1">
        <v>19685.64</v>
      </c>
    </row>
    <row r="15" spans="1:16" s="1" customFormat="1" x14ac:dyDescent="0.35">
      <c r="A15" s="1" t="s">
        <v>5</v>
      </c>
      <c r="B15" s="1">
        <v>26389.603999999999</v>
      </c>
    </row>
    <row r="16" spans="1:16" s="1" customFormat="1" x14ac:dyDescent="0.35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calcs</vt:lpstr>
      <vt:lpstr>cumNfix20</vt:lpstr>
      <vt:lpstr>figures</vt:lpstr>
    </vt:vector>
  </TitlesOfParts>
  <Company>Brown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Nagy, Rachel</dc:creator>
  <cp:lastModifiedBy>Nagy, Rachel</cp:lastModifiedBy>
  <dcterms:created xsi:type="dcterms:W3CDTF">2015-07-24T20:41:00Z</dcterms:created>
  <dcterms:modified xsi:type="dcterms:W3CDTF">2016-05-06T17:47:08Z</dcterms:modified>
</cp:coreProperties>
</file>